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Heinarc\Documents\Perso\Excel Sup'\ExcelDocs\2-Confirmed\"/>
    </mc:Choice>
  </mc:AlternateContent>
  <xr:revisionPtr revIDLastSave="0" documentId="13_ncr:1_{BF9B2E49-9146-44ED-BD17-E000A6CABAE2}" xr6:coauthVersionLast="44" xr6:coauthVersionMax="44" xr10:uidLastSave="{00000000-0000-0000-0000-000000000000}"/>
  <bookViews>
    <workbookView xWindow="-120" yWindow="-120" windowWidth="29040" windowHeight="15840" xr2:uid="{6A9A7CB2-52CC-4B50-A82F-7C93CA97F23E}"/>
  </bookViews>
  <sheets>
    <sheet name="Saisie données" sheetId="1" r:id="rId1"/>
    <sheet name="Analyse" sheetId="2" r:id="rId2"/>
    <sheet name="Solution" sheetId="5" r:id="rId3"/>
    <sheet name="Listes solutions" sheetId="6" state="hidden" r:id="rId4"/>
  </sheets>
  <definedNames>
    <definedName name="Segment_Ligne">#N/A</definedName>
    <definedName name="Segment_Semaine">#N/A</definedName>
  </definedNames>
  <calcPr calcId="181029"/>
  <pivotCaches>
    <pivotCache cacheId="0" r:id="rId5"/>
    <pivotCache cacheId="33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J2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I2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H2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F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G14" i="5"/>
  <c r="G15" i="5"/>
  <c r="G16" i="5"/>
  <c r="G17" i="5"/>
  <c r="G18" i="5"/>
  <c r="G19" i="5"/>
  <c r="G20" i="5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G2" i="5" l="1"/>
  <c r="G3" i="5"/>
  <c r="G4" i="5"/>
  <c r="G5" i="5"/>
  <c r="G6" i="5"/>
  <c r="G7" i="5"/>
  <c r="G8" i="5"/>
  <c r="G9" i="5"/>
  <c r="G10" i="5"/>
  <c r="G11" i="5"/>
  <c r="G12" i="5"/>
  <c r="G13" i="5"/>
  <c r="F40" i="2" l="1"/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</calcChain>
</file>

<file path=xl/sharedStrings.xml><?xml version="1.0" encoding="utf-8"?>
<sst xmlns="http://schemas.openxmlformats.org/spreadsheetml/2006/main" count="1206" uniqueCount="48">
  <si>
    <t>Date</t>
  </si>
  <si>
    <t>Équipe</t>
  </si>
  <si>
    <t>Pièces produites</t>
  </si>
  <si>
    <t>Rebuts</t>
  </si>
  <si>
    <t>Nb de bonnes pièces</t>
  </si>
  <si>
    <t>Taux de rebut</t>
  </si>
  <si>
    <t>Objectifs</t>
  </si>
  <si>
    <t>Matin</t>
  </si>
  <si>
    <t>Après-midi</t>
  </si>
  <si>
    <t>Nuit</t>
  </si>
  <si>
    <t>Ligne</t>
  </si>
  <si>
    <t>Carrousel A</t>
  </si>
  <si>
    <t>Carrousel B</t>
  </si>
  <si>
    <t>Taux de rebut max</t>
  </si>
  <si>
    <t>% Rebut</t>
  </si>
  <si>
    <r>
      <rPr>
        <sz val="11"/>
        <color rgb="FF9C5700"/>
        <rFont val="Calibri"/>
        <family val="2"/>
      </rPr>
      <t>≥</t>
    </r>
    <r>
      <rPr>
        <sz val="11"/>
        <color rgb="FF9C5700"/>
        <rFont val="Calibri"/>
        <family val="2"/>
        <scheme val="minor"/>
      </rPr>
      <t>90% objectif</t>
    </r>
  </si>
  <si>
    <t>≥ objectif</t>
  </si>
  <si>
    <t>&lt;90% objectif</t>
  </si>
  <si>
    <t>Nombre de bonnes pièces</t>
  </si>
  <si>
    <t>≤ objectif</t>
  </si>
  <si>
    <t>≤ 110% objectif</t>
  </si>
  <si>
    <t>&gt; 110% objectif</t>
  </si>
  <si>
    <t>Nb de bonnes pièces / ligne et par équipe</t>
  </si>
  <si>
    <t>Semaine</t>
  </si>
  <si>
    <t>Mois</t>
  </si>
  <si>
    <t>Étiquettes de lignes</t>
  </si>
  <si>
    <t>s23 - 2019</t>
  </si>
  <si>
    <t>s24 - 2019</t>
  </si>
  <si>
    <t>s25 - 2019</t>
  </si>
  <si>
    <t>s26 - 2019</t>
  </si>
  <si>
    <t>s27 - 2019</t>
  </si>
  <si>
    <t>s28 - 2019</t>
  </si>
  <si>
    <t>s29 - 2019</t>
  </si>
  <si>
    <t>s30 - 2019</t>
  </si>
  <si>
    <t>s31 - 2019</t>
  </si>
  <si>
    <t>s35 - 2019</t>
  </si>
  <si>
    <t>s36 - 2019</t>
  </si>
  <si>
    <t>s37 - 2019</t>
  </si>
  <si>
    <t>s38 - 2019</t>
  </si>
  <si>
    <t>s39 - 2019</t>
  </si>
  <si>
    <t>Somme de Nb de bonnes pièces</t>
  </si>
  <si>
    <t>Étiquettes de colonnes</t>
  </si>
  <si>
    <t>Somme de Taux de rebuts</t>
  </si>
  <si>
    <t>Objectif</t>
  </si>
  <si>
    <t>Somme de Objectif</t>
  </si>
  <si>
    <t>Somme de Objectif taux rebuts max</t>
  </si>
  <si>
    <t>Ligne de prod</t>
  </si>
  <si>
    <t>Equipe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</si>
</sst>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9C5700"/>
      <name val="Calibri"/>
      <family val="2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rgb="FF00B0F0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</cellStyleXfs>
  <cellXfs count="82">
    <xf numFmtId="0" fontId="0" fillId="0" borderId="0" xfId="0"/>
    <xf numFmtId="0" fontId="6" fillId="0" borderId="0" xfId="0" applyFont="1"/>
    <xf numFmtId="0" fontId="0" fillId="0" borderId="1" xfId="0" applyBorder="1"/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0" fontId="5" fillId="5" borderId="5" xfId="5" applyBorder="1" applyAlignment="1">
      <alignment horizontal="center" vertical="center" wrapText="1"/>
    </xf>
    <xf numFmtId="164" fontId="5" fillId="5" borderId="6" xfId="1" applyNumberFormat="1" applyFont="1" applyFill="1" applyBorder="1" applyAlignment="1">
      <alignment horizontal="center" vertical="center" wrapText="1"/>
    </xf>
    <xf numFmtId="164" fontId="0" fillId="0" borderId="9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0" fontId="2" fillId="2" borderId="1" xfId="2" applyBorder="1"/>
    <xf numFmtId="0" fontId="4" fillId="4" borderId="1" xfId="4" applyBorder="1"/>
    <xf numFmtId="0" fontId="3" fillId="3" borderId="1" xfId="3" applyBorder="1"/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 vertical="center"/>
    </xf>
    <xf numFmtId="164" fontId="5" fillId="7" borderId="6" xfId="1" applyNumberFormat="1" applyFont="1" applyFill="1" applyBorder="1" applyAlignment="1">
      <alignment horizontal="center" vertical="center" wrapText="1"/>
    </xf>
    <xf numFmtId="164" fontId="5" fillId="7" borderId="5" xfId="5" applyNumberFormat="1" applyFill="1" applyBorder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  <xf numFmtId="20" fontId="0" fillId="0" borderId="0" xfId="0" applyNumberFormat="1"/>
    <xf numFmtId="0" fontId="0" fillId="9" borderId="1" xfId="0" applyFont="1" applyFill="1" applyBorder="1" applyAlignment="1" applyProtection="1">
      <alignment horizontal="center" vertical="center"/>
    </xf>
    <xf numFmtId="164" fontId="0" fillId="9" borderId="3" xfId="1" applyNumberFormat="1" applyFont="1" applyFill="1" applyBorder="1" applyAlignment="1" applyProtection="1">
      <alignment horizontal="center" vertical="center"/>
    </xf>
    <xf numFmtId="164" fontId="0" fillId="9" borderId="10" xfId="1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164" fontId="0" fillId="0" borderId="3" xfId="1" applyNumberFormat="1" applyFont="1" applyBorder="1" applyAlignment="1" applyProtection="1">
      <alignment horizontal="center" vertical="center"/>
    </xf>
    <xf numFmtId="0" fontId="5" fillId="7" borderId="6" xfId="1" applyNumberFormat="1" applyFont="1" applyFill="1" applyBorder="1" applyAlignment="1">
      <alignment horizontal="center" vertical="center" wrapText="1"/>
    </xf>
    <xf numFmtId="0" fontId="0" fillId="0" borderId="6" xfId="1" applyNumberFormat="1" applyFont="1" applyBorder="1" applyAlignment="1">
      <alignment horizontal="center" vertical="center"/>
    </xf>
    <xf numFmtId="0" fontId="0" fillId="0" borderId="3" xfId="1" applyNumberFormat="1" applyFont="1" applyBorder="1" applyAlignment="1">
      <alignment horizontal="center" vertical="center"/>
    </xf>
    <xf numFmtId="0" fontId="0" fillId="0" borderId="9" xfId="1" applyNumberFormat="1" applyFont="1" applyBorder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0" fillId="9" borderId="10" xfId="1" applyNumberFormat="1" applyFont="1" applyFill="1" applyBorder="1" applyAlignment="1" applyProtection="1">
      <alignment horizontal="center" vertical="center"/>
    </xf>
    <xf numFmtId="14" fontId="0" fillId="0" borderId="0" xfId="0" applyNumberFormat="1" applyAlignment="1">
      <alignment horizontal="left"/>
    </xf>
    <xf numFmtId="9" fontId="0" fillId="0" borderId="0" xfId="0" applyNumberFormat="1"/>
    <xf numFmtId="0" fontId="0" fillId="0" borderId="1" xfId="0" applyFont="1" applyBorder="1" applyAlignment="1">
      <alignment horizontal="center"/>
    </xf>
    <xf numFmtId="0" fontId="5" fillId="8" borderId="0" xfId="7"/>
    <xf numFmtId="14" fontId="8" fillId="6" borderId="4" xfId="6" applyNumberFormat="1" applyFont="1" applyFill="1" applyBorder="1" applyAlignment="1" applyProtection="1">
      <alignment horizontal="center"/>
    </xf>
    <xf numFmtId="0" fontId="8" fillId="6" borderId="5" xfId="6" applyFont="1" applyFill="1" applyBorder="1" applyAlignment="1" applyProtection="1">
      <alignment horizontal="center" wrapText="1"/>
    </xf>
    <xf numFmtId="0" fontId="8" fillId="5" borderId="5" xfId="5" applyFont="1" applyFill="1" applyBorder="1" applyAlignment="1" applyProtection="1">
      <alignment horizontal="center" vertical="center" wrapText="1"/>
    </xf>
    <xf numFmtId="164" fontId="8" fillId="5" borderId="6" xfId="1" applyNumberFormat="1" applyFont="1" applyFill="1" applyBorder="1" applyAlignment="1" applyProtection="1">
      <alignment horizontal="center" vertical="center" wrapText="1"/>
    </xf>
    <xf numFmtId="0" fontId="8" fillId="7" borderId="6" xfId="1" applyNumberFormat="1" applyFont="1" applyFill="1" applyBorder="1" applyAlignment="1" applyProtection="1">
      <alignment horizontal="center" vertical="center" wrapText="1"/>
    </xf>
    <xf numFmtId="164" fontId="8" fillId="7" borderId="6" xfId="1" applyNumberFormat="1" applyFont="1" applyFill="1" applyBorder="1" applyAlignment="1" applyProtection="1">
      <alignment horizontal="center" vertical="center" wrapText="1"/>
    </xf>
    <xf numFmtId="164" fontId="8" fillId="7" borderId="6" xfId="5" applyNumberFormat="1" applyFont="1" applyFill="1" applyBorder="1" applyAlignment="1" applyProtection="1">
      <alignment horizontal="center" wrapText="1"/>
    </xf>
    <xf numFmtId="0" fontId="0" fillId="0" borderId="0" xfId="0" applyProtection="1"/>
    <xf numFmtId="164" fontId="0" fillId="9" borderId="10" xfId="1" applyNumberFormat="1" applyFont="1" applyFill="1" applyBorder="1" applyAlignment="1" applyProtection="1">
      <alignment horizontal="center"/>
    </xf>
    <xf numFmtId="164" fontId="0" fillId="0" borderId="3" xfId="1" applyNumberFormat="1" applyFont="1" applyBorder="1" applyAlignment="1" applyProtection="1">
      <alignment horizontal="center"/>
    </xf>
    <xf numFmtId="0" fontId="6" fillId="0" borderId="0" xfId="0" applyFont="1" applyProtection="1"/>
    <xf numFmtId="164" fontId="0" fillId="9" borderId="3" xfId="1" applyNumberFormat="1" applyFont="1" applyFill="1" applyBorder="1" applyAlignment="1" applyProtection="1">
      <alignment horizontal="center"/>
    </xf>
    <xf numFmtId="0" fontId="0" fillId="0" borderId="1" xfId="0" applyBorder="1" applyProtection="1"/>
    <xf numFmtId="9" fontId="0" fillId="0" borderId="1" xfId="0" applyNumberFormat="1" applyBorder="1" applyAlignment="1" applyProtection="1">
      <alignment horizontal="center"/>
    </xf>
    <xf numFmtId="0" fontId="2" fillId="2" borderId="1" xfId="2" applyBorder="1" applyProtection="1"/>
    <xf numFmtId="0" fontId="4" fillId="4" borderId="1" xfId="4" applyBorder="1" applyProtection="1"/>
    <xf numFmtId="0" fontId="3" fillId="3" borderId="1" xfId="3" applyBorder="1" applyProtection="1"/>
    <xf numFmtId="0" fontId="0" fillId="0" borderId="8" xfId="0" applyFont="1" applyBorder="1" applyAlignment="1" applyProtection="1">
      <alignment horizontal="center" vertical="center"/>
    </xf>
    <xf numFmtId="164" fontId="0" fillId="0" borderId="9" xfId="1" applyNumberFormat="1" applyFont="1" applyBorder="1" applyAlignment="1" applyProtection="1">
      <alignment horizontal="center" vertical="center"/>
    </xf>
    <xf numFmtId="0" fontId="0" fillId="9" borderId="11" xfId="1" applyNumberFormat="1" applyFont="1" applyFill="1" applyBorder="1" applyAlignment="1" applyProtection="1">
      <alignment horizontal="center" vertical="center"/>
    </xf>
    <xf numFmtId="164" fontId="0" fillId="0" borderId="9" xfId="1" applyNumberFormat="1" applyFont="1" applyBorder="1" applyAlignment="1" applyProtection="1">
      <alignment horizontal="center"/>
    </xf>
    <xf numFmtId="14" fontId="0" fillId="9" borderId="2" xfId="0" applyNumberFormat="1" applyFont="1" applyFill="1" applyBorder="1" applyAlignment="1" applyProtection="1">
      <alignment horizontal="center"/>
      <protection locked="0"/>
    </xf>
    <xf numFmtId="0" fontId="0" fillId="9" borderId="1" xfId="0" applyFont="1" applyFill="1" applyBorder="1" applyAlignment="1" applyProtection="1">
      <alignment horizontal="center"/>
      <protection locked="0"/>
    </xf>
    <xf numFmtId="14" fontId="0" fillId="0" borderId="2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14" fontId="0" fillId="0" borderId="7" xfId="0" applyNumberFormat="1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/>
      <protection locked="0"/>
    </xf>
    <xf numFmtId="1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left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NumberFormat="1" applyFont="1" applyBorder="1" applyAlignment="1" applyProtection="1">
      <alignment horizontal="center" vertical="center"/>
    </xf>
    <xf numFmtId="0" fontId="5" fillId="6" borderId="4" xfId="6" applyBorder="1" applyAlignment="1" applyProtection="1">
      <alignment horizontal="center"/>
    </xf>
    <xf numFmtId="0" fontId="5" fillId="6" borderId="5" xfId="6" applyBorder="1" applyAlignment="1" applyProtection="1">
      <alignment horizontal="center" wrapText="1"/>
    </xf>
    <xf numFmtId="14" fontId="0" fillId="0" borderId="2" xfId="0" applyNumberForma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14" fontId="0" fillId="0" borderId="7" xfId="0" applyNumberFormat="1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8" xfId="0" applyNumberFormat="1" applyFont="1" applyBorder="1" applyAlignment="1" applyProtection="1">
      <alignment horizontal="center" vertical="center"/>
    </xf>
  </cellXfs>
  <cellStyles count="8">
    <cellStyle name="Accent1" xfId="7" builtinId="29"/>
    <cellStyle name="Accent2" xfId="5" builtinId="33"/>
    <cellStyle name="Accent6" xfId="6" builtinId="49"/>
    <cellStyle name="Insatisfaisant" xfId="3" builtinId="27"/>
    <cellStyle name="Neutre" xfId="4" builtinId="28"/>
    <cellStyle name="Normal" xfId="0" builtinId="0"/>
    <cellStyle name="Pourcentage" xfId="1" builtinId="5"/>
    <cellStyle name="Satisfaisant" xfId="2" builtinId="26"/>
  </cellStyles>
  <dxfs count="41"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9" formatCode="dd/mm/yyyy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rgb="FF00B05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theme="5" tint="-0.24994659260841701"/>
      </font>
      <fill>
        <patternFill>
          <bgColor theme="7" tint="0.79998168889431442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theme="5" tint="-0.24994659260841701"/>
      </font>
      <fill>
        <patternFill>
          <bgColor theme="7" tint="0.79998168889431442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4" tint="0.39997558519241921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4" formatCode="0.0%"/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 hidden="0"/>
    </dxf>
    <dxf>
      <border outline="0">
        <bottom style="thin">
          <color indexed="64"/>
        </bottom>
      </border>
    </dxf>
    <dxf>
      <protection locked="1" hidden="0"/>
    </dxf>
  </dxfs>
  <tableStyles count="0" defaultTableStyle="TableStyleMedium2" defaultPivotStyle="PivotStyleLight16"/>
  <colors>
    <mruColors>
      <color rgb="FFE1BC29"/>
      <color rgb="FF3BB273"/>
      <color rgb="FFE15554"/>
      <color rgb="FF4D9AE0"/>
      <color rgb="FFFFCC66"/>
      <color rgb="FF6699FF"/>
      <color rgb="FF99FF99"/>
      <color rgb="FFFFE7E7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haredStrings" Target="sharedStrings.xml"/><Relationship Id="rId5" Type="http://schemas.openxmlformats.org/officeDocument/2006/relationships/pivotCacheDefinition" Target="pivotCache/pivotCacheDefinition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[Confirmé 8 - Rendre un fichier robuste.xlsx]Analyse!Tableau croisé dynamique2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Nombre</a:t>
            </a:r>
            <a:r>
              <a:rPr lang="fr-FR" baseline="0"/>
              <a:t> de bonnes pièces produites par équipe et par jour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rgbClr val="3BB273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19050" cap="rnd">
            <a:solidFill>
              <a:schemeClr val="tx1"/>
            </a:solidFill>
            <a:prstDash val="sysDash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19050" cap="rnd">
            <a:solidFill>
              <a:schemeClr val="tx1"/>
            </a:solidFill>
            <a:prstDash val="sysDash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19050" cap="rnd">
            <a:solidFill>
              <a:schemeClr val="tx1"/>
            </a:solidFill>
            <a:prstDash val="sysDash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rgbClr val="E15554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rgbClr val="4D9AE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7056248624473633E-2"/>
          <c:y val="0.11228070175438597"/>
          <c:w val="0.88164354461283401"/>
          <c:h val="0.62581627296587927"/>
        </c:manualLayout>
      </c:layout>
      <c:lineChart>
        <c:grouping val="standard"/>
        <c:varyColors val="0"/>
        <c:ser>
          <c:idx val="0"/>
          <c:order val="0"/>
          <c:tx>
            <c:strRef>
              <c:f>Analyse!$Q$1:$Q$3</c:f>
              <c:strCache>
                <c:ptCount val="1"/>
                <c:pt idx="0">
                  <c:v>Somme de Nb de bonnes pièces - Matin</c:v>
                </c:pt>
              </c:strCache>
            </c:strRef>
          </c:tx>
          <c:spPr>
            <a:ln w="28575" cap="rnd">
              <a:solidFill>
                <a:srgbClr val="E15554"/>
              </a:solidFill>
              <a:round/>
            </a:ln>
            <a:effectLst/>
          </c:spPr>
          <c:marker>
            <c:symbol val="none"/>
          </c:marker>
          <c:cat>
            <c:multiLvlStrRef>
              <c:f>Analyse!$O$4:$P$87</c:f>
              <c:multiLvlStrCache>
                <c:ptCount val="84"/>
                <c:lvl>
                  <c:pt idx="0">
                    <c:v>03/06/2019</c:v>
                  </c:pt>
                  <c:pt idx="1">
                    <c:v>04/06/2019</c:v>
                  </c:pt>
                  <c:pt idx="2">
                    <c:v>05/06/2019</c:v>
                  </c:pt>
                  <c:pt idx="3">
                    <c:v>06/06/2019</c:v>
                  </c:pt>
                  <c:pt idx="4">
                    <c:v>07/06/2019</c:v>
                  </c:pt>
                  <c:pt idx="5">
                    <c:v>08/06/2019</c:v>
                  </c:pt>
                  <c:pt idx="6">
                    <c:v>10/06/2019</c:v>
                  </c:pt>
                  <c:pt idx="7">
                    <c:v>11/06/2019</c:v>
                  </c:pt>
                  <c:pt idx="8">
                    <c:v>12/06/2019</c:v>
                  </c:pt>
                  <c:pt idx="9">
                    <c:v>13/06/2019</c:v>
                  </c:pt>
                  <c:pt idx="10">
                    <c:v>14/06/2019</c:v>
                  </c:pt>
                  <c:pt idx="11">
                    <c:v>15/06/2019</c:v>
                  </c:pt>
                  <c:pt idx="12">
                    <c:v>17/06/2019</c:v>
                  </c:pt>
                  <c:pt idx="13">
                    <c:v>18/06/2019</c:v>
                  </c:pt>
                  <c:pt idx="14">
                    <c:v>19/06/2019</c:v>
                  </c:pt>
                  <c:pt idx="15">
                    <c:v>20/06/2019</c:v>
                  </c:pt>
                  <c:pt idx="16">
                    <c:v>21/06/2019</c:v>
                  </c:pt>
                  <c:pt idx="17">
                    <c:v>22/06/2019</c:v>
                  </c:pt>
                  <c:pt idx="18">
                    <c:v>24/06/2019</c:v>
                  </c:pt>
                  <c:pt idx="19">
                    <c:v>25/06/2019</c:v>
                  </c:pt>
                  <c:pt idx="20">
                    <c:v>26/06/2019</c:v>
                  </c:pt>
                  <c:pt idx="21">
                    <c:v>27/06/2019</c:v>
                  </c:pt>
                  <c:pt idx="22">
                    <c:v>28/06/2019</c:v>
                  </c:pt>
                  <c:pt idx="23">
                    <c:v>29/06/2019</c:v>
                  </c:pt>
                  <c:pt idx="24">
                    <c:v>01/07/2019</c:v>
                  </c:pt>
                  <c:pt idx="25">
                    <c:v>02/07/2019</c:v>
                  </c:pt>
                  <c:pt idx="26">
                    <c:v>03/07/2019</c:v>
                  </c:pt>
                  <c:pt idx="27">
                    <c:v>04/07/2019</c:v>
                  </c:pt>
                  <c:pt idx="28">
                    <c:v>05/07/2019</c:v>
                  </c:pt>
                  <c:pt idx="29">
                    <c:v>06/07/2019</c:v>
                  </c:pt>
                  <c:pt idx="30">
                    <c:v>08/07/2019</c:v>
                  </c:pt>
                  <c:pt idx="31">
                    <c:v>09/07/2019</c:v>
                  </c:pt>
                  <c:pt idx="32">
                    <c:v>10/07/2019</c:v>
                  </c:pt>
                  <c:pt idx="33">
                    <c:v>11/07/2019</c:v>
                  </c:pt>
                  <c:pt idx="34">
                    <c:v>12/07/2019</c:v>
                  </c:pt>
                  <c:pt idx="35">
                    <c:v>13/07/2019</c:v>
                  </c:pt>
                  <c:pt idx="36">
                    <c:v>15/07/2019</c:v>
                  </c:pt>
                  <c:pt idx="37">
                    <c:v>16/07/2019</c:v>
                  </c:pt>
                  <c:pt idx="38">
                    <c:v>17/07/2019</c:v>
                  </c:pt>
                  <c:pt idx="39">
                    <c:v>18/07/2019</c:v>
                  </c:pt>
                  <c:pt idx="40">
                    <c:v>19/07/2019</c:v>
                  </c:pt>
                  <c:pt idx="41">
                    <c:v>20/07/2019</c:v>
                  </c:pt>
                  <c:pt idx="42">
                    <c:v>22/07/2019</c:v>
                  </c:pt>
                  <c:pt idx="43">
                    <c:v>23/07/2019</c:v>
                  </c:pt>
                  <c:pt idx="44">
                    <c:v>24/07/2019</c:v>
                  </c:pt>
                  <c:pt idx="45">
                    <c:v>25/07/2019</c:v>
                  </c:pt>
                  <c:pt idx="46">
                    <c:v>26/07/2019</c:v>
                  </c:pt>
                  <c:pt idx="47">
                    <c:v>27/07/2019</c:v>
                  </c:pt>
                  <c:pt idx="48">
                    <c:v>29/07/2019</c:v>
                  </c:pt>
                  <c:pt idx="49">
                    <c:v>30/07/2019</c:v>
                  </c:pt>
                  <c:pt idx="50">
                    <c:v>31/07/2019</c:v>
                  </c:pt>
                  <c:pt idx="51">
                    <c:v>01/08/2019</c:v>
                  </c:pt>
                  <c:pt idx="52">
                    <c:v>02/08/2019</c:v>
                  </c:pt>
                  <c:pt idx="53">
                    <c:v>03/08/2019</c:v>
                  </c:pt>
                  <c:pt idx="54">
                    <c:v>26/08/2019</c:v>
                  </c:pt>
                  <c:pt idx="55">
                    <c:v>27/08/2019</c:v>
                  </c:pt>
                  <c:pt idx="56">
                    <c:v>28/08/2019</c:v>
                  </c:pt>
                  <c:pt idx="57">
                    <c:v>29/08/2019</c:v>
                  </c:pt>
                  <c:pt idx="58">
                    <c:v>30/08/2019</c:v>
                  </c:pt>
                  <c:pt idx="59">
                    <c:v>31/08/2019</c:v>
                  </c:pt>
                  <c:pt idx="60">
                    <c:v>02/09/2019</c:v>
                  </c:pt>
                  <c:pt idx="61">
                    <c:v>03/09/2019</c:v>
                  </c:pt>
                  <c:pt idx="62">
                    <c:v>04/09/2019</c:v>
                  </c:pt>
                  <c:pt idx="63">
                    <c:v>05/09/2019</c:v>
                  </c:pt>
                  <c:pt idx="64">
                    <c:v>06/09/2019</c:v>
                  </c:pt>
                  <c:pt idx="65">
                    <c:v>07/09/2019</c:v>
                  </c:pt>
                  <c:pt idx="66">
                    <c:v>09/09/2019</c:v>
                  </c:pt>
                  <c:pt idx="67">
                    <c:v>10/09/2019</c:v>
                  </c:pt>
                  <c:pt idx="68">
                    <c:v>11/09/2019</c:v>
                  </c:pt>
                  <c:pt idx="69">
                    <c:v>12/09/2019</c:v>
                  </c:pt>
                  <c:pt idx="70">
                    <c:v>13/09/2019</c:v>
                  </c:pt>
                  <c:pt idx="71">
                    <c:v>14/09/2019</c:v>
                  </c:pt>
                  <c:pt idx="72">
                    <c:v>16/09/2019</c:v>
                  </c:pt>
                  <c:pt idx="73">
                    <c:v>17/09/2019</c:v>
                  </c:pt>
                  <c:pt idx="74">
                    <c:v>18/09/2019</c:v>
                  </c:pt>
                  <c:pt idx="75">
                    <c:v>19/09/2019</c:v>
                  </c:pt>
                  <c:pt idx="76">
                    <c:v>20/09/2019</c:v>
                  </c:pt>
                  <c:pt idx="77">
                    <c:v>21/09/2019</c:v>
                  </c:pt>
                  <c:pt idx="78">
                    <c:v>23/09/2019</c:v>
                  </c:pt>
                  <c:pt idx="79">
                    <c:v>24/09/2019</c:v>
                  </c:pt>
                  <c:pt idx="80">
                    <c:v>25/09/2019</c:v>
                  </c:pt>
                  <c:pt idx="81">
                    <c:v>26/09/2019</c:v>
                  </c:pt>
                  <c:pt idx="82">
                    <c:v>27/09/2019</c:v>
                  </c:pt>
                  <c:pt idx="83">
                    <c:v>28/09/2019</c:v>
                  </c:pt>
                </c:lvl>
                <c:lvl>
                  <c:pt idx="0">
                    <c:v>s23 - 2019</c:v>
                  </c:pt>
                  <c:pt idx="6">
                    <c:v>s24 - 2019</c:v>
                  </c:pt>
                  <c:pt idx="12">
                    <c:v>s25 - 2019</c:v>
                  </c:pt>
                  <c:pt idx="18">
                    <c:v>s26 - 2019</c:v>
                  </c:pt>
                  <c:pt idx="24">
                    <c:v>s27 - 2019</c:v>
                  </c:pt>
                  <c:pt idx="30">
                    <c:v>s28 - 2019</c:v>
                  </c:pt>
                  <c:pt idx="36">
                    <c:v>s29 - 2019</c:v>
                  </c:pt>
                  <c:pt idx="42">
                    <c:v>s30 - 2019</c:v>
                  </c:pt>
                  <c:pt idx="48">
                    <c:v>s31 - 2019</c:v>
                  </c:pt>
                  <c:pt idx="54">
                    <c:v>s35 - 2019</c:v>
                  </c:pt>
                  <c:pt idx="60">
                    <c:v>s36 - 2019</c:v>
                  </c:pt>
                  <c:pt idx="66">
                    <c:v>s37 - 2019</c:v>
                  </c:pt>
                  <c:pt idx="72">
                    <c:v>s38 - 2019</c:v>
                  </c:pt>
                  <c:pt idx="78">
                    <c:v>s39 - 2019</c:v>
                  </c:pt>
                </c:lvl>
              </c:multiLvlStrCache>
            </c:multiLvlStrRef>
          </c:cat>
          <c:val>
            <c:numRef>
              <c:f>Analyse!$Q$4:$Q$87</c:f>
              <c:numCache>
                <c:formatCode>General</c:formatCode>
                <c:ptCount val="84"/>
                <c:pt idx="0">
                  <c:v>455</c:v>
                </c:pt>
                <c:pt idx="1">
                  <c:v>468</c:v>
                </c:pt>
                <c:pt idx="2">
                  <c:v>440</c:v>
                </c:pt>
                <c:pt idx="3">
                  <c:v>473</c:v>
                </c:pt>
                <c:pt idx="4">
                  <c:v>422</c:v>
                </c:pt>
                <c:pt idx="5">
                  <c:v>466</c:v>
                </c:pt>
                <c:pt idx="6">
                  <c:v>473</c:v>
                </c:pt>
                <c:pt idx="7">
                  <c:v>455</c:v>
                </c:pt>
                <c:pt idx="8">
                  <c:v>412</c:v>
                </c:pt>
                <c:pt idx="9">
                  <c:v>398</c:v>
                </c:pt>
                <c:pt idx="10">
                  <c:v>411</c:v>
                </c:pt>
                <c:pt idx="11">
                  <c:v>339</c:v>
                </c:pt>
                <c:pt idx="12">
                  <c:v>415</c:v>
                </c:pt>
                <c:pt idx="13">
                  <c:v>493</c:v>
                </c:pt>
                <c:pt idx="14">
                  <c:v>517</c:v>
                </c:pt>
                <c:pt idx="15">
                  <c:v>488</c:v>
                </c:pt>
                <c:pt idx="16">
                  <c:v>458</c:v>
                </c:pt>
                <c:pt idx="17">
                  <c:v>532</c:v>
                </c:pt>
                <c:pt idx="18">
                  <c:v>482</c:v>
                </c:pt>
                <c:pt idx="19">
                  <c:v>419</c:v>
                </c:pt>
                <c:pt idx="20">
                  <c:v>535</c:v>
                </c:pt>
                <c:pt idx="21">
                  <c:v>466</c:v>
                </c:pt>
                <c:pt idx="22">
                  <c:v>457</c:v>
                </c:pt>
                <c:pt idx="23">
                  <c:v>438</c:v>
                </c:pt>
                <c:pt idx="24">
                  <c:v>511</c:v>
                </c:pt>
                <c:pt idx="25">
                  <c:v>511</c:v>
                </c:pt>
                <c:pt idx="26">
                  <c:v>460</c:v>
                </c:pt>
                <c:pt idx="27">
                  <c:v>526</c:v>
                </c:pt>
                <c:pt idx="28">
                  <c:v>531</c:v>
                </c:pt>
                <c:pt idx="29">
                  <c:v>532</c:v>
                </c:pt>
                <c:pt idx="30">
                  <c:v>454</c:v>
                </c:pt>
                <c:pt idx="31">
                  <c:v>473</c:v>
                </c:pt>
                <c:pt idx="32">
                  <c:v>516</c:v>
                </c:pt>
                <c:pt idx="33">
                  <c:v>462</c:v>
                </c:pt>
                <c:pt idx="34">
                  <c:v>549</c:v>
                </c:pt>
                <c:pt idx="35">
                  <c:v>564</c:v>
                </c:pt>
                <c:pt idx="36">
                  <c:v>500</c:v>
                </c:pt>
                <c:pt idx="37">
                  <c:v>523</c:v>
                </c:pt>
                <c:pt idx="38">
                  <c:v>474</c:v>
                </c:pt>
                <c:pt idx="39">
                  <c:v>570</c:v>
                </c:pt>
                <c:pt idx="40">
                  <c:v>498</c:v>
                </c:pt>
                <c:pt idx="41">
                  <c:v>509</c:v>
                </c:pt>
                <c:pt idx="42">
                  <c:v>532</c:v>
                </c:pt>
                <c:pt idx="43">
                  <c:v>494</c:v>
                </c:pt>
                <c:pt idx="44">
                  <c:v>548</c:v>
                </c:pt>
                <c:pt idx="45">
                  <c:v>479</c:v>
                </c:pt>
                <c:pt idx="46">
                  <c:v>532</c:v>
                </c:pt>
                <c:pt idx="47">
                  <c:v>503</c:v>
                </c:pt>
                <c:pt idx="48">
                  <c:v>507</c:v>
                </c:pt>
                <c:pt idx="49">
                  <c:v>516</c:v>
                </c:pt>
                <c:pt idx="50">
                  <c:v>582</c:v>
                </c:pt>
                <c:pt idx="51">
                  <c:v>518</c:v>
                </c:pt>
                <c:pt idx="52">
                  <c:v>547</c:v>
                </c:pt>
                <c:pt idx="53">
                  <c:v>474</c:v>
                </c:pt>
                <c:pt idx="54">
                  <c:v>568</c:v>
                </c:pt>
                <c:pt idx="55">
                  <c:v>526</c:v>
                </c:pt>
                <c:pt idx="56">
                  <c:v>479</c:v>
                </c:pt>
                <c:pt idx="57">
                  <c:v>306</c:v>
                </c:pt>
                <c:pt idx="58">
                  <c:v>384</c:v>
                </c:pt>
                <c:pt idx="59">
                  <c:v>513</c:v>
                </c:pt>
                <c:pt idx="60">
                  <c:v>557</c:v>
                </c:pt>
                <c:pt idx="61">
                  <c:v>477</c:v>
                </c:pt>
                <c:pt idx="62">
                  <c:v>583</c:v>
                </c:pt>
                <c:pt idx="63">
                  <c:v>553</c:v>
                </c:pt>
                <c:pt idx="64">
                  <c:v>298</c:v>
                </c:pt>
                <c:pt idx="65">
                  <c:v>231</c:v>
                </c:pt>
                <c:pt idx="66">
                  <c:v>243</c:v>
                </c:pt>
                <c:pt idx="67">
                  <c:v>268</c:v>
                </c:pt>
                <c:pt idx="68">
                  <c:v>548</c:v>
                </c:pt>
                <c:pt idx="69">
                  <c:v>592</c:v>
                </c:pt>
                <c:pt idx="70">
                  <c:v>564</c:v>
                </c:pt>
                <c:pt idx="71">
                  <c:v>605</c:v>
                </c:pt>
                <c:pt idx="72">
                  <c:v>535</c:v>
                </c:pt>
                <c:pt idx="73">
                  <c:v>507</c:v>
                </c:pt>
                <c:pt idx="74">
                  <c:v>576</c:v>
                </c:pt>
                <c:pt idx="75">
                  <c:v>546</c:v>
                </c:pt>
                <c:pt idx="76">
                  <c:v>552</c:v>
                </c:pt>
                <c:pt idx="77">
                  <c:v>547</c:v>
                </c:pt>
                <c:pt idx="78">
                  <c:v>547</c:v>
                </c:pt>
                <c:pt idx="79">
                  <c:v>550</c:v>
                </c:pt>
                <c:pt idx="80">
                  <c:v>539</c:v>
                </c:pt>
                <c:pt idx="81">
                  <c:v>545</c:v>
                </c:pt>
                <c:pt idx="82">
                  <c:v>589</c:v>
                </c:pt>
                <c:pt idx="83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B98-486C-B84B-1718A808E97F}"/>
            </c:ext>
          </c:extLst>
        </c:ser>
        <c:ser>
          <c:idx val="1"/>
          <c:order val="1"/>
          <c:tx>
            <c:strRef>
              <c:f>Analyse!$R$1:$R$3</c:f>
              <c:strCache>
                <c:ptCount val="1"/>
                <c:pt idx="0">
                  <c:v>Somme de Nb de bonnes pièces - Après-midi</c:v>
                </c:pt>
              </c:strCache>
            </c:strRef>
          </c:tx>
          <c:spPr>
            <a:ln w="28575" cap="rnd">
              <a:solidFill>
                <a:srgbClr val="4D9AE0"/>
              </a:solidFill>
              <a:round/>
            </a:ln>
            <a:effectLst/>
          </c:spPr>
          <c:marker>
            <c:symbol val="none"/>
          </c:marker>
          <c:cat>
            <c:multiLvlStrRef>
              <c:f>Analyse!$O$4:$P$87</c:f>
              <c:multiLvlStrCache>
                <c:ptCount val="84"/>
                <c:lvl>
                  <c:pt idx="0">
                    <c:v>03/06/2019</c:v>
                  </c:pt>
                  <c:pt idx="1">
                    <c:v>04/06/2019</c:v>
                  </c:pt>
                  <c:pt idx="2">
                    <c:v>05/06/2019</c:v>
                  </c:pt>
                  <c:pt idx="3">
                    <c:v>06/06/2019</c:v>
                  </c:pt>
                  <c:pt idx="4">
                    <c:v>07/06/2019</c:v>
                  </c:pt>
                  <c:pt idx="5">
                    <c:v>08/06/2019</c:v>
                  </c:pt>
                  <c:pt idx="6">
                    <c:v>10/06/2019</c:v>
                  </c:pt>
                  <c:pt idx="7">
                    <c:v>11/06/2019</c:v>
                  </c:pt>
                  <c:pt idx="8">
                    <c:v>12/06/2019</c:v>
                  </c:pt>
                  <c:pt idx="9">
                    <c:v>13/06/2019</c:v>
                  </c:pt>
                  <c:pt idx="10">
                    <c:v>14/06/2019</c:v>
                  </c:pt>
                  <c:pt idx="11">
                    <c:v>15/06/2019</c:v>
                  </c:pt>
                  <c:pt idx="12">
                    <c:v>17/06/2019</c:v>
                  </c:pt>
                  <c:pt idx="13">
                    <c:v>18/06/2019</c:v>
                  </c:pt>
                  <c:pt idx="14">
                    <c:v>19/06/2019</c:v>
                  </c:pt>
                  <c:pt idx="15">
                    <c:v>20/06/2019</c:v>
                  </c:pt>
                  <c:pt idx="16">
                    <c:v>21/06/2019</c:v>
                  </c:pt>
                  <c:pt idx="17">
                    <c:v>22/06/2019</c:v>
                  </c:pt>
                  <c:pt idx="18">
                    <c:v>24/06/2019</c:v>
                  </c:pt>
                  <c:pt idx="19">
                    <c:v>25/06/2019</c:v>
                  </c:pt>
                  <c:pt idx="20">
                    <c:v>26/06/2019</c:v>
                  </c:pt>
                  <c:pt idx="21">
                    <c:v>27/06/2019</c:v>
                  </c:pt>
                  <c:pt idx="22">
                    <c:v>28/06/2019</c:v>
                  </c:pt>
                  <c:pt idx="23">
                    <c:v>29/06/2019</c:v>
                  </c:pt>
                  <c:pt idx="24">
                    <c:v>01/07/2019</c:v>
                  </c:pt>
                  <c:pt idx="25">
                    <c:v>02/07/2019</c:v>
                  </c:pt>
                  <c:pt idx="26">
                    <c:v>03/07/2019</c:v>
                  </c:pt>
                  <c:pt idx="27">
                    <c:v>04/07/2019</c:v>
                  </c:pt>
                  <c:pt idx="28">
                    <c:v>05/07/2019</c:v>
                  </c:pt>
                  <c:pt idx="29">
                    <c:v>06/07/2019</c:v>
                  </c:pt>
                  <c:pt idx="30">
                    <c:v>08/07/2019</c:v>
                  </c:pt>
                  <c:pt idx="31">
                    <c:v>09/07/2019</c:v>
                  </c:pt>
                  <c:pt idx="32">
                    <c:v>10/07/2019</c:v>
                  </c:pt>
                  <c:pt idx="33">
                    <c:v>11/07/2019</c:v>
                  </c:pt>
                  <c:pt idx="34">
                    <c:v>12/07/2019</c:v>
                  </c:pt>
                  <c:pt idx="35">
                    <c:v>13/07/2019</c:v>
                  </c:pt>
                  <c:pt idx="36">
                    <c:v>15/07/2019</c:v>
                  </c:pt>
                  <c:pt idx="37">
                    <c:v>16/07/2019</c:v>
                  </c:pt>
                  <c:pt idx="38">
                    <c:v>17/07/2019</c:v>
                  </c:pt>
                  <c:pt idx="39">
                    <c:v>18/07/2019</c:v>
                  </c:pt>
                  <c:pt idx="40">
                    <c:v>19/07/2019</c:v>
                  </c:pt>
                  <c:pt idx="41">
                    <c:v>20/07/2019</c:v>
                  </c:pt>
                  <c:pt idx="42">
                    <c:v>22/07/2019</c:v>
                  </c:pt>
                  <c:pt idx="43">
                    <c:v>23/07/2019</c:v>
                  </c:pt>
                  <c:pt idx="44">
                    <c:v>24/07/2019</c:v>
                  </c:pt>
                  <c:pt idx="45">
                    <c:v>25/07/2019</c:v>
                  </c:pt>
                  <c:pt idx="46">
                    <c:v>26/07/2019</c:v>
                  </c:pt>
                  <c:pt idx="47">
                    <c:v>27/07/2019</c:v>
                  </c:pt>
                  <c:pt idx="48">
                    <c:v>29/07/2019</c:v>
                  </c:pt>
                  <c:pt idx="49">
                    <c:v>30/07/2019</c:v>
                  </c:pt>
                  <c:pt idx="50">
                    <c:v>31/07/2019</c:v>
                  </c:pt>
                  <c:pt idx="51">
                    <c:v>01/08/2019</c:v>
                  </c:pt>
                  <c:pt idx="52">
                    <c:v>02/08/2019</c:v>
                  </c:pt>
                  <c:pt idx="53">
                    <c:v>03/08/2019</c:v>
                  </c:pt>
                  <c:pt idx="54">
                    <c:v>26/08/2019</c:v>
                  </c:pt>
                  <c:pt idx="55">
                    <c:v>27/08/2019</c:v>
                  </c:pt>
                  <c:pt idx="56">
                    <c:v>28/08/2019</c:v>
                  </c:pt>
                  <c:pt idx="57">
                    <c:v>29/08/2019</c:v>
                  </c:pt>
                  <c:pt idx="58">
                    <c:v>30/08/2019</c:v>
                  </c:pt>
                  <c:pt idx="59">
                    <c:v>31/08/2019</c:v>
                  </c:pt>
                  <c:pt idx="60">
                    <c:v>02/09/2019</c:v>
                  </c:pt>
                  <c:pt idx="61">
                    <c:v>03/09/2019</c:v>
                  </c:pt>
                  <c:pt idx="62">
                    <c:v>04/09/2019</c:v>
                  </c:pt>
                  <c:pt idx="63">
                    <c:v>05/09/2019</c:v>
                  </c:pt>
                  <c:pt idx="64">
                    <c:v>06/09/2019</c:v>
                  </c:pt>
                  <c:pt idx="65">
                    <c:v>07/09/2019</c:v>
                  </c:pt>
                  <c:pt idx="66">
                    <c:v>09/09/2019</c:v>
                  </c:pt>
                  <c:pt idx="67">
                    <c:v>10/09/2019</c:v>
                  </c:pt>
                  <c:pt idx="68">
                    <c:v>11/09/2019</c:v>
                  </c:pt>
                  <c:pt idx="69">
                    <c:v>12/09/2019</c:v>
                  </c:pt>
                  <c:pt idx="70">
                    <c:v>13/09/2019</c:v>
                  </c:pt>
                  <c:pt idx="71">
                    <c:v>14/09/2019</c:v>
                  </c:pt>
                  <c:pt idx="72">
                    <c:v>16/09/2019</c:v>
                  </c:pt>
                  <c:pt idx="73">
                    <c:v>17/09/2019</c:v>
                  </c:pt>
                  <c:pt idx="74">
                    <c:v>18/09/2019</c:v>
                  </c:pt>
                  <c:pt idx="75">
                    <c:v>19/09/2019</c:v>
                  </c:pt>
                  <c:pt idx="76">
                    <c:v>20/09/2019</c:v>
                  </c:pt>
                  <c:pt idx="77">
                    <c:v>21/09/2019</c:v>
                  </c:pt>
                  <c:pt idx="78">
                    <c:v>23/09/2019</c:v>
                  </c:pt>
                  <c:pt idx="79">
                    <c:v>24/09/2019</c:v>
                  </c:pt>
                  <c:pt idx="80">
                    <c:v>25/09/2019</c:v>
                  </c:pt>
                  <c:pt idx="81">
                    <c:v>26/09/2019</c:v>
                  </c:pt>
                  <c:pt idx="82">
                    <c:v>27/09/2019</c:v>
                  </c:pt>
                  <c:pt idx="83">
                    <c:v>28/09/2019</c:v>
                  </c:pt>
                </c:lvl>
                <c:lvl>
                  <c:pt idx="0">
                    <c:v>s23 - 2019</c:v>
                  </c:pt>
                  <c:pt idx="6">
                    <c:v>s24 - 2019</c:v>
                  </c:pt>
                  <c:pt idx="12">
                    <c:v>s25 - 2019</c:v>
                  </c:pt>
                  <c:pt idx="18">
                    <c:v>s26 - 2019</c:v>
                  </c:pt>
                  <c:pt idx="24">
                    <c:v>s27 - 2019</c:v>
                  </c:pt>
                  <c:pt idx="30">
                    <c:v>s28 - 2019</c:v>
                  </c:pt>
                  <c:pt idx="36">
                    <c:v>s29 - 2019</c:v>
                  </c:pt>
                  <c:pt idx="42">
                    <c:v>s30 - 2019</c:v>
                  </c:pt>
                  <c:pt idx="48">
                    <c:v>s31 - 2019</c:v>
                  </c:pt>
                  <c:pt idx="54">
                    <c:v>s35 - 2019</c:v>
                  </c:pt>
                  <c:pt idx="60">
                    <c:v>s36 - 2019</c:v>
                  </c:pt>
                  <c:pt idx="66">
                    <c:v>s37 - 2019</c:v>
                  </c:pt>
                  <c:pt idx="72">
                    <c:v>s38 - 2019</c:v>
                  </c:pt>
                  <c:pt idx="78">
                    <c:v>s39 - 2019</c:v>
                  </c:pt>
                </c:lvl>
              </c:multiLvlStrCache>
            </c:multiLvlStrRef>
          </c:cat>
          <c:val>
            <c:numRef>
              <c:f>Analyse!$R$4:$R$87</c:f>
              <c:numCache>
                <c:formatCode>General</c:formatCode>
                <c:ptCount val="84"/>
                <c:pt idx="0">
                  <c:v>380</c:v>
                </c:pt>
                <c:pt idx="1">
                  <c:v>396</c:v>
                </c:pt>
                <c:pt idx="2">
                  <c:v>418</c:v>
                </c:pt>
                <c:pt idx="3">
                  <c:v>431</c:v>
                </c:pt>
                <c:pt idx="4">
                  <c:v>436</c:v>
                </c:pt>
                <c:pt idx="5">
                  <c:v>408</c:v>
                </c:pt>
                <c:pt idx="6">
                  <c:v>400</c:v>
                </c:pt>
                <c:pt idx="7">
                  <c:v>368</c:v>
                </c:pt>
                <c:pt idx="8">
                  <c:v>400</c:v>
                </c:pt>
                <c:pt idx="9">
                  <c:v>396</c:v>
                </c:pt>
                <c:pt idx="10">
                  <c:v>379</c:v>
                </c:pt>
                <c:pt idx="11">
                  <c:v>185</c:v>
                </c:pt>
                <c:pt idx="12">
                  <c:v>407</c:v>
                </c:pt>
                <c:pt idx="13">
                  <c:v>425</c:v>
                </c:pt>
                <c:pt idx="14">
                  <c:v>417</c:v>
                </c:pt>
                <c:pt idx="15">
                  <c:v>427</c:v>
                </c:pt>
                <c:pt idx="16">
                  <c:v>433</c:v>
                </c:pt>
                <c:pt idx="17">
                  <c:v>441</c:v>
                </c:pt>
                <c:pt idx="18">
                  <c:v>468</c:v>
                </c:pt>
                <c:pt idx="19">
                  <c:v>447</c:v>
                </c:pt>
                <c:pt idx="20">
                  <c:v>408</c:v>
                </c:pt>
                <c:pt idx="21">
                  <c:v>444</c:v>
                </c:pt>
                <c:pt idx="22">
                  <c:v>422</c:v>
                </c:pt>
                <c:pt idx="23">
                  <c:v>398</c:v>
                </c:pt>
                <c:pt idx="24">
                  <c:v>426</c:v>
                </c:pt>
                <c:pt idx="25">
                  <c:v>438</c:v>
                </c:pt>
                <c:pt idx="26">
                  <c:v>497</c:v>
                </c:pt>
                <c:pt idx="27">
                  <c:v>458</c:v>
                </c:pt>
                <c:pt idx="28">
                  <c:v>462</c:v>
                </c:pt>
                <c:pt idx="29">
                  <c:v>451</c:v>
                </c:pt>
                <c:pt idx="30">
                  <c:v>479</c:v>
                </c:pt>
                <c:pt idx="31">
                  <c:v>459</c:v>
                </c:pt>
                <c:pt idx="32">
                  <c:v>503</c:v>
                </c:pt>
                <c:pt idx="33">
                  <c:v>414</c:v>
                </c:pt>
                <c:pt idx="34">
                  <c:v>476</c:v>
                </c:pt>
                <c:pt idx="35">
                  <c:v>415</c:v>
                </c:pt>
                <c:pt idx="36">
                  <c:v>482</c:v>
                </c:pt>
                <c:pt idx="37">
                  <c:v>501</c:v>
                </c:pt>
                <c:pt idx="38">
                  <c:v>514</c:v>
                </c:pt>
                <c:pt idx="39">
                  <c:v>461</c:v>
                </c:pt>
                <c:pt idx="40">
                  <c:v>426</c:v>
                </c:pt>
                <c:pt idx="41">
                  <c:v>491</c:v>
                </c:pt>
                <c:pt idx="42">
                  <c:v>475</c:v>
                </c:pt>
                <c:pt idx="43">
                  <c:v>502</c:v>
                </c:pt>
                <c:pt idx="44">
                  <c:v>438</c:v>
                </c:pt>
                <c:pt idx="45">
                  <c:v>488</c:v>
                </c:pt>
                <c:pt idx="46">
                  <c:v>498</c:v>
                </c:pt>
                <c:pt idx="47">
                  <c:v>467</c:v>
                </c:pt>
                <c:pt idx="48">
                  <c:v>466</c:v>
                </c:pt>
                <c:pt idx="49">
                  <c:v>448</c:v>
                </c:pt>
                <c:pt idx="50">
                  <c:v>471</c:v>
                </c:pt>
                <c:pt idx="51">
                  <c:v>513</c:v>
                </c:pt>
                <c:pt idx="52">
                  <c:v>457</c:v>
                </c:pt>
                <c:pt idx="53">
                  <c:v>516</c:v>
                </c:pt>
                <c:pt idx="54">
                  <c:v>462</c:v>
                </c:pt>
                <c:pt idx="55">
                  <c:v>496</c:v>
                </c:pt>
                <c:pt idx="56">
                  <c:v>518</c:v>
                </c:pt>
                <c:pt idx="57">
                  <c:v>256</c:v>
                </c:pt>
                <c:pt idx="58">
                  <c:v>532</c:v>
                </c:pt>
                <c:pt idx="59">
                  <c:v>528</c:v>
                </c:pt>
                <c:pt idx="60">
                  <c:v>561</c:v>
                </c:pt>
                <c:pt idx="61">
                  <c:v>482</c:v>
                </c:pt>
                <c:pt idx="62">
                  <c:v>548</c:v>
                </c:pt>
                <c:pt idx="63">
                  <c:v>539</c:v>
                </c:pt>
                <c:pt idx="64">
                  <c:v>263</c:v>
                </c:pt>
                <c:pt idx="65">
                  <c:v>225</c:v>
                </c:pt>
                <c:pt idx="66">
                  <c:v>287</c:v>
                </c:pt>
                <c:pt idx="67">
                  <c:v>386</c:v>
                </c:pt>
                <c:pt idx="68">
                  <c:v>531</c:v>
                </c:pt>
                <c:pt idx="69">
                  <c:v>519</c:v>
                </c:pt>
                <c:pt idx="70">
                  <c:v>559</c:v>
                </c:pt>
                <c:pt idx="71">
                  <c:v>523</c:v>
                </c:pt>
                <c:pt idx="72">
                  <c:v>533</c:v>
                </c:pt>
                <c:pt idx="73">
                  <c:v>530</c:v>
                </c:pt>
                <c:pt idx="74">
                  <c:v>550</c:v>
                </c:pt>
                <c:pt idx="75">
                  <c:v>533</c:v>
                </c:pt>
                <c:pt idx="76">
                  <c:v>536</c:v>
                </c:pt>
                <c:pt idx="77">
                  <c:v>581</c:v>
                </c:pt>
                <c:pt idx="78">
                  <c:v>603</c:v>
                </c:pt>
                <c:pt idx="79">
                  <c:v>587</c:v>
                </c:pt>
                <c:pt idx="80">
                  <c:v>517</c:v>
                </c:pt>
                <c:pt idx="81">
                  <c:v>600</c:v>
                </c:pt>
                <c:pt idx="82">
                  <c:v>589</c:v>
                </c:pt>
                <c:pt idx="8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B98-486C-B84B-1718A808E97F}"/>
            </c:ext>
          </c:extLst>
        </c:ser>
        <c:ser>
          <c:idx val="2"/>
          <c:order val="2"/>
          <c:tx>
            <c:strRef>
              <c:f>Analyse!$S$1:$S$3</c:f>
              <c:strCache>
                <c:ptCount val="1"/>
                <c:pt idx="0">
                  <c:v>Somme de Nb de bonnes pièces - Nuit</c:v>
                </c:pt>
              </c:strCache>
            </c:strRef>
          </c:tx>
          <c:spPr>
            <a:ln w="28575" cap="rnd">
              <a:solidFill>
                <a:srgbClr val="3BB273"/>
              </a:solidFill>
              <a:round/>
            </a:ln>
            <a:effectLst/>
          </c:spPr>
          <c:marker>
            <c:symbol val="none"/>
          </c:marker>
          <c:cat>
            <c:multiLvlStrRef>
              <c:f>Analyse!$O$4:$P$87</c:f>
              <c:multiLvlStrCache>
                <c:ptCount val="84"/>
                <c:lvl>
                  <c:pt idx="0">
                    <c:v>03/06/2019</c:v>
                  </c:pt>
                  <c:pt idx="1">
                    <c:v>04/06/2019</c:v>
                  </c:pt>
                  <c:pt idx="2">
                    <c:v>05/06/2019</c:v>
                  </c:pt>
                  <c:pt idx="3">
                    <c:v>06/06/2019</c:v>
                  </c:pt>
                  <c:pt idx="4">
                    <c:v>07/06/2019</c:v>
                  </c:pt>
                  <c:pt idx="5">
                    <c:v>08/06/2019</c:v>
                  </c:pt>
                  <c:pt idx="6">
                    <c:v>10/06/2019</c:v>
                  </c:pt>
                  <c:pt idx="7">
                    <c:v>11/06/2019</c:v>
                  </c:pt>
                  <c:pt idx="8">
                    <c:v>12/06/2019</c:v>
                  </c:pt>
                  <c:pt idx="9">
                    <c:v>13/06/2019</c:v>
                  </c:pt>
                  <c:pt idx="10">
                    <c:v>14/06/2019</c:v>
                  </c:pt>
                  <c:pt idx="11">
                    <c:v>15/06/2019</c:v>
                  </c:pt>
                  <c:pt idx="12">
                    <c:v>17/06/2019</c:v>
                  </c:pt>
                  <c:pt idx="13">
                    <c:v>18/06/2019</c:v>
                  </c:pt>
                  <c:pt idx="14">
                    <c:v>19/06/2019</c:v>
                  </c:pt>
                  <c:pt idx="15">
                    <c:v>20/06/2019</c:v>
                  </c:pt>
                  <c:pt idx="16">
                    <c:v>21/06/2019</c:v>
                  </c:pt>
                  <c:pt idx="17">
                    <c:v>22/06/2019</c:v>
                  </c:pt>
                  <c:pt idx="18">
                    <c:v>24/06/2019</c:v>
                  </c:pt>
                  <c:pt idx="19">
                    <c:v>25/06/2019</c:v>
                  </c:pt>
                  <c:pt idx="20">
                    <c:v>26/06/2019</c:v>
                  </c:pt>
                  <c:pt idx="21">
                    <c:v>27/06/2019</c:v>
                  </c:pt>
                  <c:pt idx="22">
                    <c:v>28/06/2019</c:v>
                  </c:pt>
                  <c:pt idx="23">
                    <c:v>29/06/2019</c:v>
                  </c:pt>
                  <c:pt idx="24">
                    <c:v>01/07/2019</c:v>
                  </c:pt>
                  <c:pt idx="25">
                    <c:v>02/07/2019</c:v>
                  </c:pt>
                  <c:pt idx="26">
                    <c:v>03/07/2019</c:v>
                  </c:pt>
                  <c:pt idx="27">
                    <c:v>04/07/2019</c:v>
                  </c:pt>
                  <c:pt idx="28">
                    <c:v>05/07/2019</c:v>
                  </c:pt>
                  <c:pt idx="29">
                    <c:v>06/07/2019</c:v>
                  </c:pt>
                  <c:pt idx="30">
                    <c:v>08/07/2019</c:v>
                  </c:pt>
                  <c:pt idx="31">
                    <c:v>09/07/2019</c:v>
                  </c:pt>
                  <c:pt idx="32">
                    <c:v>10/07/2019</c:v>
                  </c:pt>
                  <c:pt idx="33">
                    <c:v>11/07/2019</c:v>
                  </c:pt>
                  <c:pt idx="34">
                    <c:v>12/07/2019</c:v>
                  </c:pt>
                  <c:pt idx="35">
                    <c:v>13/07/2019</c:v>
                  </c:pt>
                  <c:pt idx="36">
                    <c:v>15/07/2019</c:v>
                  </c:pt>
                  <c:pt idx="37">
                    <c:v>16/07/2019</c:v>
                  </c:pt>
                  <c:pt idx="38">
                    <c:v>17/07/2019</c:v>
                  </c:pt>
                  <c:pt idx="39">
                    <c:v>18/07/2019</c:v>
                  </c:pt>
                  <c:pt idx="40">
                    <c:v>19/07/2019</c:v>
                  </c:pt>
                  <c:pt idx="41">
                    <c:v>20/07/2019</c:v>
                  </c:pt>
                  <c:pt idx="42">
                    <c:v>22/07/2019</c:v>
                  </c:pt>
                  <c:pt idx="43">
                    <c:v>23/07/2019</c:v>
                  </c:pt>
                  <c:pt idx="44">
                    <c:v>24/07/2019</c:v>
                  </c:pt>
                  <c:pt idx="45">
                    <c:v>25/07/2019</c:v>
                  </c:pt>
                  <c:pt idx="46">
                    <c:v>26/07/2019</c:v>
                  </c:pt>
                  <c:pt idx="47">
                    <c:v>27/07/2019</c:v>
                  </c:pt>
                  <c:pt idx="48">
                    <c:v>29/07/2019</c:v>
                  </c:pt>
                  <c:pt idx="49">
                    <c:v>30/07/2019</c:v>
                  </c:pt>
                  <c:pt idx="50">
                    <c:v>31/07/2019</c:v>
                  </c:pt>
                  <c:pt idx="51">
                    <c:v>01/08/2019</c:v>
                  </c:pt>
                  <c:pt idx="52">
                    <c:v>02/08/2019</c:v>
                  </c:pt>
                  <c:pt idx="53">
                    <c:v>03/08/2019</c:v>
                  </c:pt>
                  <c:pt idx="54">
                    <c:v>26/08/2019</c:v>
                  </c:pt>
                  <c:pt idx="55">
                    <c:v>27/08/2019</c:v>
                  </c:pt>
                  <c:pt idx="56">
                    <c:v>28/08/2019</c:v>
                  </c:pt>
                  <c:pt idx="57">
                    <c:v>29/08/2019</c:v>
                  </c:pt>
                  <c:pt idx="58">
                    <c:v>30/08/2019</c:v>
                  </c:pt>
                  <c:pt idx="59">
                    <c:v>31/08/2019</c:v>
                  </c:pt>
                  <c:pt idx="60">
                    <c:v>02/09/2019</c:v>
                  </c:pt>
                  <c:pt idx="61">
                    <c:v>03/09/2019</c:v>
                  </c:pt>
                  <c:pt idx="62">
                    <c:v>04/09/2019</c:v>
                  </c:pt>
                  <c:pt idx="63">
                    <c:v>05/09/2019</c:v>
                  </c:pt>
                  <c:pt idx="64">
                    <c:v>06/09/2019</c:v>
                  </c:pt>
                  <c:pt idx="65">
                    <c:v>07/09/2019</c:v>
                  </c:pt>
                  <c:pt idx="66">
                    <c:v>09/09/2019</c:v>
                  </c:pt>
                  <c:pt idx="67">
                    <c:v>10/09/2019</c:v>
                  </c:pt>
                  <c:pt idx="68">
                    <c:v>11/09/2019</c:v>
                  </c:pt>
                  <c:pt idx="69">
                    <c:v>12/09/2019</c:v>
                  </c:pt>
                  <c:pt idx="70">
                    <c:v>13/09/2019</c:v>
                  </c:pt>
                  <c:pt idx="71">
                    <c:v>14/09/2019</c:v>
                  </c:pt>
                  <c:pt idx="72">
                    <c:v>16/09/2019</c:v>
                  </c:pt>
                  <c:pt idx="73">
                    <c:v>17/09/2019</c:v>
                  </c:pt>
                  <c:pt idx="74">
                    <c:v>18/09/2019</c:v>
                  </c:pt>
                  <c:pt idx="75">
                    <c:v>19/09/2019</c:v>
                  </c:pt>
                  <c:pt idx="76">
                    <c:v>20/09/2019</c:v>
                  </c:pt>
                  <c:pt idx="77">
                    <c:v>21/09/2019</c:v>
                  </c:pt>
                  <c:pt idx="78">
                    <c:v>23/09/2019</c:v>
                  </c:pt>
                  <c:pt idx="79">
                    <c:v>24/09/2019</c:v>
                  </c:pt>
                  <c:pt idx="80">
                    <c:v>25/09/2019</c:v>
                  </c:pt>
                  <c:pt idx="81">
                    <c:v>26/09/2019</c:v>
                  </c:pt>
                  <c:pt idx="82">
                    <c:v>27/09/2019</c:v>
                  </c:pt>
                  <c:pt idx="83">
                    <c:v>28/09/2019</c:v>
                  </c:pt>
                </c:lvl>
                <c:lvl>
                  <c:pt idx="0">
                    <c:v>s23 - 2019</c:v>
                  </c:pt>
                  <c:pt idx="6">
                    <c:v>s24 - 2019</c:v>
                  </c:pt>
                  <c:pt idx="12">
                    <c:v>s25 - 2019</c:v>
                  </c:pt>
                  <c:pt idx="18">
                    <c:v>s26 - 2019</c:v>
                  </c:pt>
                  <c:pt idx="24">
                    <c:v>s27 - 2019</c:v>
                  </c:pt>
                  <c:pt idx="30">
                    <c:v>s28 - 2019</c:v>
                  </c:pt>
                  <c:pt idx="36">
                    <c:v>s29 - 2019</c:v>
                  </c:pt>
                  <c:pt idx="42">
                    <c:v>s30 - 2019</c:v>
                  </c:pt>
                  <c:pt idx="48">
                    <c:v>s31 - 2019</c:v>
                  </c:pt>
                  <c:pt idx="54">
                    <c:v>s35 - 2019</c:v>
                  </c:pt>
                  <c:pt idx="60">
                    <c:v>s36 - 2019</c:v>
                  </c:pt>
                  <c:pt idx="66">
                    <c:v>s37 - 2019</c:v>
                  </c:pt>
                  <c:pt idx="72">
                    <c:v>s38 - 2019</c:v>
                  </c:pt>
                  <c:pt idx="78">
                    <c:v>s39 - 2019</c:v>
                  </c:pt>
                </c:lvl>
              </c:multiLvlStrCache>
            </c:multiLvlStrRef>
          </c:cat>
          <c:val>
            <c:numRef>
              <c:f>Analyse!$S$4:$S$87</c:f>
              <c:numCache>
                <c:formatCode>General</c:formatCode>
                <c:ptCount val="84"/>
                <c:pt idx="0">
                  <c:v>372</c:v>
                </c:pt>
                <c:pt idx="1">
                  <c:v>442</c:v>
                </c:pt>
                <c:pt idx="2">
                  <c:v>368</c:v>
                </c:pt>
                <c:pt idx="3">
                  <c:v>405</c:v>
                </c:pt>
                <c:pt idx="4">
                  <c:v>403</c:v>
                </c:pt>
                <c:pt idx="5">
                  <c:v>410</c:v>
                </c:pt>
                <c:pt idx="6">
                  <c:v>397</c:v>
                </c:pt>
                <c:pt idx="7">
                  <c:v>394</c:v>
                </c:pt>
                <c:pt idx="8">
                  <c:v>429</c:v>
                </c:pt>
                <c:pt idx="9">
                  <c:v>391</c:v>
                </c:pt>
                <c:pt idx="10">
                  <c:v>364</c:v>
                </c:pt>
                <c:pt idx="11">
                  <c:v>168</c:v>
                </c:pt>
                <c:pt idx="12">
                  <c:v>368</c:v>
                </c:pt>
                <c:pt idx="13">
                  <c:v>386</c:v>
                </c:pt>
                <c:pt idx="14">
                  <c:v>369</c:v>
                </c:pt>
                <c:pt idx="15">
                  <c:v>444</c:v>
                </c:pt>
                <c:pt idx="16">
                  <c:v>361</c:v>
                </c:pt>
                <c:pt idx="17">
                  <c:v>351</c:v>
                </c:pt>
                <c:pt idx="18">
                  <c:v>423</c:v>
                </c:pt>
                <c:pt idx="19">
                  <c:v>400</c:v>
                </c:pt>
                <c:pt idx="20">
                  <c:v>381</c:v>
                </c:pt>
                <c:pt idx="21">
                  <c:v>420</c:v>
                </c:pt>
                <c:pt idx="22">
                  <c:v>405</c:v>
                </c:pt>
                <c:pt idx="23">
                  <c:v>380</c:v>
                </c:pt>
                <c:pt idx="24">
                  <c:v>408</c:v>
                </c:pt>
                <c:pt idx="25">
                  <c:v>391</c:v>
                </c:pt>
                <c:pt idx="26">
                  <c:v>439</c:v>
                </c:pt>
                <c:pt idx="27">
                  <c:v>398</c:v>
                </c:pt>
                <c:pt idx="28">
                  <c:v>405</c:v>
                </c:pt>
                <c:pt idx="29">
                  <c:v>437</c:v>
                </c:pt>
                <c:pt idx="30">
                  <c:v>353</c:v>
                </c:pt>
                <c:pt idx="31">
                  <c:v>370</c:v>
                </c:pt>
                <c:pt idx="32">
                  <c:v>399</c:v>
                </c:pt>
                <c:pt idx="33">
                  <c:v>399</c:v>
                </c:pt>
                <c:pt idx="34">
                  <c:v>426</c:v>
                </c:pt>
                <c:pt idx="35">
                  <c:v>405</c:v>
                </c:pt>
                <c:pt idx="36">
                  <c:v>389</c:v>
                </c:pt>
                <c:pt idx="37">
                  <c:v>412</c:v>
                </c:pt>
                <c:pt idx="38">
                  <c:v>406</c:v>
                </c:pt>
                <c:pt idx="39">
                  <c:v>421</c:v>
                </c:pt>
                <c:pt idx="40">
                  <c:v>406</c:v>
                </c:pt>
                <c:pt idx="41">
                  <c:v>429</c:v>
                </c:pt>
                <c:pt idx="42">
                  <c:v>374</c:v>
                </c:pt>
                <c:pt idx="43">
                  <c:v>445</c:v>
                </c:pt>
                <c:pt idx="44">
                  <c:v>352</c:v>
                </c:pt>
                <c:pt idx="45">
                  <c:v>379</c:v>
                </c:pt>
                <c:pt idx="46">
                  <c:v>445</c:v>
                </c:pt>
                <c:pt idx="47">
                  <c:v>435</c:v>
                </c:pt>
                <c:pt idx="48">
                  <c:v>412</c:v>
                </c:pt>
                <c:pt idx="49">
                  <c:v>431</c:v>
                </c:pt>
                <c:pt idx="50">
                  <c:v>393</c:v>
                </c:pt>
                <c:pt idx="51">
                  <c:v>418</c:v>
                </c:pt>
                <c:pt idx="52">
                  <c:v>404</c:v>
                </c:pt>
                <c:pt idx="53">
                  <c:v>392</c:v>
                </c:pt>
                <c:pt idx="54">
                  <c:v>399</c:v>
                </c:pt>
                <c:pt idx="55">
                  <c:v>383</c:v>
                </c:pt>
                <c:pt idx="56">
                  <c:v>414</c:v>
                </c:pt>
                <c:pt idx="57">
                  <c:v>224</c:v>
                </c:pt>
                <c:pt idx="58">
                  <c:v>439</c:v>
                </c:pt>
                <c:pt idx="59">
                  <c:v>411</c:v>
                </c:pt>
                <c:pt idx="60">
                  <c:v>431</c:v>
                </c:pt>
                <c:pt idx="61">
                  <c:v>378</c:v>
                </c:pt>
                <c:pt idx="62">
                  <c:v>397</c:v>
                </c:pt>
                <c:pt idx="63">
                  <c:v>423</c:v>
                </c:pt>
                <c:pt idx="64">
                  <c:v>211</c:v>
                </c:pt>
                <c:pt idx="65">
                  <c:v>205</c:v>
                </c:pt>
                <c:pt idx="66">
                  <c:v>183</c:v>
                </c:pt>
                <c:pt idx="67">
                  <c:v>392</c:v>
                </c:pt>
                <c:pt idx="68">
                  <c:v>412</c:v>
                </c:pt>
                <c:pt idx="69">
                  <c:v>397</c:v>
                </c:pt>
                <c:pt idx="70">
                  <c:v>371</c:v>
                </c:pt>
                <c:pt idx="71">
                  <c:v>359</c:v>
                </c:pt>
                <c:pt idx="72">
                  <c:v>390</c:v>
                </c:pt>
                <c:pt idx="73">
                  <c:v>452</c:v>
                </c:pt>
                <c:pt idx="74">
                  <c:v>417</c:v>
                </c:pt>
                <c:pt idx="75">
                  <c:v>390</c:v>
                </c:pt>
                <c:pt idx="76">
                  <c:v>417</c:v>
                </c:pt>
                <c:pt idx="77">
                  <c:v>382</c:v>
                </c:pt>
                <c:pt idx="78">
                  <c:v>422</c:v>
                </c:pt>
                <c:pt idx="79">
                  <c:v>423</c:v>
                </c:pt>
                <c:pt idx="80">
                  <c:v>375</c:v>
                </c:pt>
                <c:pt idx="81">
                  <c:v>379</c:v>
                </c:pt>
                <c:pt idx="82">
                  <c:v>445</c:v>
                </c:pt>
                <c:pt idx="83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13A-47D6-9206-234C3E10BADB}"/>
            </c:ext>
          </c:extLst>
        </c:ser>
        <c:ser>
          <c:idx val="3"/>
          <c:order val="3"/>
          <c:tx>
            <c:strRef>
              <c:f>Analyse!$T$1:$T$3</c:f>
              <c:strCache>
                <c:ptCount val="1"/>
                <c:pt idx="0">
                  <c:v>Somme de Objectif - Matin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Analyse!$O$4:$P$87</c:f>
              <c:multiLvlStrCache>
                <c:ptCount val="84"/>
                <c:lvl>
                  <c:pt idx="0">
                    <c:v>03/06/2019</c:v>
                  </c:pt>
                  <c:pt idx="1">
                    <c:v>04/06/2019</c:v>
                  </c:pt>
                  <c:pt idx="2">
                    <c:v>05/06/2019</c:v>
                  </c:pt>
                  <c:pt idx="3">
                    <c:v>06/06/2019</c:v>
                  </c:pt>
                  <c:pt idx="4">
                    <c:v>07/06/2019</c:v>
                  </c:pt>
                  <c:pt idx="5">
                    <c:v>08/06/2019</c:v>
                  </c:pt>
                  <c:pt idx="6">
                    <c:v>10/06/2019</c:v>
                  </c:pt>
                  <c:pt idx="7">
                    <c:v>11/06/2019</c:v>
                  </c:pt>
                  <c:pt idx="8">
                    <c:v>12/06/2019</c:v>
                  </c:pt>
                  <c:pt idx="9">
                    <c:v>13/06/2019</c:v>
                  </c:pt>
                  <c:pt idx="10">
                    <c:v>14/06/2019</c:v>
                  </c:pt>
                  <c:pt idx="11">
                    <c:v>15/06/2019</c:v>
                  </c:pt>
                  <c:pt idx="12">
                    <c:v>17/06/2019</c:v>
                  </c:pt>
                  <c:pt idx="13">
                    <c:v>18/06/2019</c:v>
                  </c:pt>
                  <c:pt idx="14">
                    <c:v>19/06/2019</c:v>
                  </c:pt>
                  <c:pt idx="15">
                    <c:v>20/06/2019</c:v>
                  </c:pt>
                  <c:pt idx="16">
                    <c:v>21/06/2019</c:v>
                  </c:pt>
                  <c:pt idx="17">
                    <c:v>22/06/2019</c:v>
                  </c:pt>
                  <c:pt idx="18">
                    <c:v>24/06/2019</c:v>
                  </c:pt>
                  <c:pt idx="19">
                    <c:v>25/06/2019</c:v>
                  </c:pt>
                  <c:pt idx="20">
                    <c:v>26/06/2019</c:v>
                  </c:pt>
                  <c:pt idx="21">
                    <c:v>27/06/2019</c:v>
                  </c:pt>
                  <c:pt idx="22">
                    <c:v>28/06/2019</c:v>
                  </c:pt>
                  <c:pt idx="23">
                    <c:v>29/06/2019</c:v>
                  </c:pt>
                  <c:pt idx="24">
                    <c:v>01/07/2019</c:v>
                  </c:pt>
                  <c:pt idx="25">
                    <c:v>02/07/2019</c:v>
                  </c:pt>
                  <c:pt idx="26">
                    <c:v>03/07/2019</c:v>
                  </c:pt>
                  <c:pt idx="27">
                    <c:v>04/07/2019</c:v>
                  </c:pt>
                  <c:pt idx="28">
                    <c:v>05/07/2019</c:v>
                  </c:pt>
                  <c:pt idx="29">
                    <c:v>06/07/2019</c:v>
                  </c:pt>
                  <c:pt idx="30">
                    <c:v>08/07/2019</c:v>
                  </c:pt>
                  <c:pt idx="31">
                    <c:v>09/07/2019</c:v>
                  </c:pt>
                  <c:pt idx="32">
                    <c:v>10/07/2019</c:v>
                  </c:pt>
                  <c:pt idx="33">
                    <c:v>11/07/2019</c:v>
                  </c:pt>
                  <c:pt idx="34">
                    <c:v>12/07/2019</c:v>
                  </c:pt>
                  <c:pt idx="35">
                    <c:v>13/07/2019</c:v>
                  </c:pt>
                  <c:pt idx="36">
                    <c:v>15/07/2019</c:v>
                  </c:pt>
                  <c:pt idx="37">
                    <c:v>16/07/2019</c:v>
                  </c:pt>
                  <c:pt idx="38">
                    <c:v>17/07/2019</c:v>
                  </c:pt>
                  <c:pt idx="39">
                    <c:v>18/07/2019</c:v>
                  </c:pt>
                  <c:pt idx="40">
                    <c:v>19/07/2019</c:v>
                  </c:pt>
                  <c:pt idx="41">
                    <c:v>20/07/2019</c:v>
                  </c:pt>
                  <c:pt idx="42">
                    <c:v>22/07/2019</c:v>
                  </c:pt>
                  <c:pt idx="43">
                    <c:v>23/07/2019</c:v>
                  </c:pt>
                  <c:pt idx="44">
                    <c:v>24/07/2019</c:v>
                  </c:pt>
                  <c:pt idx="45">
                    <c:v>25/07/2019</c:v>
                  </c:pt>
                  <c:pt idx="46">
                    <c:v>26/07/2019</c:v>
                  </c:pt>
                  <c:pt idx="47">
                    <c:v>27/07/2019</c:v>
                  </c:pt>
                  <c:pt idx="48">
                    <c:v>29/07/2019</c:v>
                  </c:pt>
                  <c:pt idx="49">
                    <c:v>30/07/2019</c:v>
                  </c:pt>
                  <c:pt idx="50">
                    <c:v>31/07/2019</c:v>
                  </c:pt>
                  <c:pt idx="51">
                    <c:v>01/08/2019</c:v>
                  </c:pt>
                  <c:pt idx="52">
                    <c:v>02/08/2019</c:v>
                  </c:pt>
                  <c:pt idx="53">
                    <c:v>03/08/2019</c:v>
                  </c:pt>
                  <c:pt idx="54">
                    <c:v>26/08/2019</c:v>
                  </c:pt>
                  <c:pt idx="55">
                    <c:v>27/08/2019</c:v>
                  </c:pt>
                  <c:pt idx="56">
                    <c:v>28/08/2019</c:v>
                  </c:pt>
                  <c:pt idx="57">
                    <c:v>29/08/2019</c:v>
                  </c:pt>
                  <c:pt idx="58">
                    <c:v>30/08/2019</c:v>
                  </c:pt>
                  <c:pt idx="59">
                    <c:v>31/08/2019</c:v>
                  </c:pt>
                  <c:pt idx="60">
                    <c:v>02/09/2019</c:v>
                  </c:pt>
                  <c:pt idx="61">
                    <c:v>03/09/2019</c:v>
                  </c:pt>
                  <c:pt idx="62">
                    <c:v>04/09/2019</c:v>
                  </c:pt>
                  <c:pt idx="63">
                    <c:v>05/09/2019</c:v>
                  </c:pt>
                  <c:pt idx="64">
                    <c:v>06/09/2019</c:v>
                  </c:pt>
                  <c:pt idx="65">
                    <c:v>07/09/2019</c:v>
                  </c:pt>
                  <c:pt idx="66">
                    <c:v>09/09/2019</c:v>
                  </c:pt>
                  <c:pt idx="67">
                    <c:v>10/09/2019</c:v>
                  </c:pt>
                  <c:pt idx="68">
                    <c:v>11/09/2019</c:v>
                  </c:pt>
                  <c:pt idx="69">
                    <c:v>12/09/2019</c:v>
                  </c:pt>
                  <c:pt idx="70">
                    <c:v>13/09/2019</c:v>
                  </c:pt>
                  <c:pt idx="71">
                    <c:v>14/09/2019</c:v>
                  </c:pt>
                  <c:pt idx="72">
                    <c:v>16/09/2019</c:v>
                  </c:pt>
                  <c:pt idx="73">
                    <c:v>17/09/2019</c:v>
                  </c:pt>
                  <c:pt idx="74">
                    <c:v>18/09/2019</c:v>
                  </c:pt>
                  <c:pt idx="75">
                    <c:v>19/09/2019</c:v>
                  </c:pt>
                  <c:pt idx="76">
                    <c:v>20/09/2019</c:v>
                  </c:pt>
                  <c:pt idx="77">
                    <c:v>21/09/2019</c:v>
                  </c:pt>
                  <c:pt idx="78">
                    <c:v>23/09/2019</c:v>
                  </c:pt>
                  <c:pt idx="79">
                    <c:v>24/09/2019</c:v>
                  </c:pt>
                  <c:pt idx="80">
                    <c:v>25/09/2019</c:v>
                  </c:pt>
                  <c:pt idx="81">
                    <c:v>26/09/2019</c:v>
                  </c:pt>
                  <c:pt idx="82">
                    <c:v>27/09/2019</c:v>
                  </c:pt>
                  <c:pt idx="83">
                    <c:v>28/09/2019</c:v>
                  </c:pt>
                </c:lvl>
                <c:lvl>
                  <c:pt idx="0">
                    <c:v>s23 - 2019</c:v>
                  </c:pt>
                  <c:pt idx="6">
                    <c:v>s24 - 2019</c:v>
                  </c:pt>
                  <c:pt idx="12">
                    <c:v>s25 - 2019</c:v>
                  </c:pt>
                  <c:pt idx="18">
                    <c:v>s26 - 2019</c:v>
                  </c:pt>
                  <c:pt idx="24">
                    <c:v>s27 - 2019</c:v>
                  </c:pt>
                  <c:pt idx="30">
                    <c:v>s28 - 2019</c:v>
                  </c:pt>
                  <c:pt idx="36">
                    <c:v>s29 - 2019</c:v>
                  </c:pt>
                  <c:pt idx="42">
                    <c:v>s30 - 2019</c:v>
                  </c:pt>
                  <c:pt idx="48">
                    <c:v>s31 - 2019</c:v>
                  </c:pt>
                  <c:pt idx="54">
                    <c:v>s35 - 2019</c:v>
                  </c:pt>
                  <c:pt idx="60">
                    <c:v>s36 - 2019</c:v>
                  </c:pt>
                  <c:pt idx="66">
                    <c:v>s37 - 2019</c:v>
                  </c:pt>
                  <c:pt idx="72">
                    <c:v>s38 - 2019</c:v>
                  </c:pt>
                  <c:pt idx="78">
                    <c:v>s39 - 2019</c:v>
                  </c:pt>
                </c:lvl>
              </c:multiLvlStrCache>
            </c:multiLvlStrRef>
          </c:cat>
          <c:val>
            <c:numRef>
              <c:f>Analyse!$T$4:$T$87</c:f>
              <c:numCache>
                <c:formatCode>General</c:formatCode>
                <c:ptCount val="84"/>
                <c:pt idx="0">
                  <c:v>360</c:v>
                </c:pt>
                <c:pt idx="1">
                  <c:v>360</c:v>
                </c:pt>
                <c:pt idx="2">
                  <c:v>360</c:v>
                </c:pt>
                <c:pt idx="3">
                  <c:v>360</c:v>
                </c:pt>
                <c:pt idx="4">
                  <c:v>360</c:v>
                </c:pt>
                <c:pt idx="5">
                  <c:v>360</c:v>
                </c:pt>
                <c:pt idx="6">
                  <c:v>360</c:v>
                </c:pt>
                <c:pt idx="7">
                  <c:v>360</c:v>
                </c:pt>
                <c:pt idx="8">
                  <c:v>360</c:v>
                </c:pt>
                <c:pt idx="9">
                  <c:v>360</c:v>
                </c:pt>
                <c:pt idx="10">
                  <c:v>360</c:v>
                </c:pt>
                <c:pt idx="11">
                  <c:v>360</c:v>
                </c:pt>
                <c:pt idx="12">
                  <c:v>360</c:v>
                </c:pt>
                <c:pt idx="13">
                  <c:v>360</c:v>
                </c:pt>
                <c:pt idx="14">
                  <c:v>360</c:v>
                </c:pt>
                <c:pt idx="15">
                  <c:v>360</c:v>
                </c:pt>
                <c:pt idx="16">
                  <c:v>360</c:v>
                </c:pt>
                <c:pt idx="17">
                  <c:v>360</c:v>
                </c:pt>
                <c:pt idx="18">
                  <c:v>360</c:v>
                </c:pt>
                <c:pt idx="19">
                  <c:v>360</c:v>
                </c:pt>
                <c:pt idx="20">
                  <c:v>360</c:v>
                </c:pt>
                <c:pt idx="21">
                  <c:v>360</c:v>
                </c:pt>
                <c:pt idx="22">
                  <c:v>360</c:v>
                </c:pt>
                <c:pt idx="23">
                  <c:v>360</c:v>
                </c:pt>
                <c:pt idx="24">
                  <c:v>360</c:v>
                </c:pt>
                <c:pt idx="25">
                  <c:v>360</c:v>
                </c:pt>
                <c:pt idx="26">
                  <c:v>360</c:v>
                </c:pt>
                <c:pt idx="27">
                  <c:v>360</c:v>
                </c:pt>
                <c:pt idx="28">
                  <c:v>360</c:v>
                </c:pt>
                <c:pt idx="29">
                  <c:v>360</c:v>
                </c:pt>
                <c:pt idx="30">
                  <c:v>360</c:v>
                </c:pt>
                <c:pt idx="31">
                  <c:v>360</c:v>
                </c:pt>
                <c:pt idx="32">
                  <c:v>360</c:v>
                </c:pt>
                <c:pt idx="33">
                  <c:v>360</c:v>
                </c:pt>
                <c:pt idx="34">
                  <c:v>360</c:v>
                </c:pt>
                <c:pt idx="35">
                  <c:v>360</c:v>
                </c:pt>
                <c:pt idx="36">
                  <c:v>360</c:v>
                </c:pt>
                <c:pt idx="37">
                  <c:v>360</c:v>
                </c:pt>
                <c:pt idx="38">
                  <c:v>360</c:v>
                </c:pt>
                <c:pt idx="39">
                  <c:v>360</c:v>
                </c:pt>
                <c:pt idx="40">
                  <c:v>360</c:v>
                </c:pt>
                <c:pt idx="41">
                  <c:v>360</c:v>
                </c:pt>
                <c:pt idx="42">
                  <c:v>360</c:v>
                </c:pt>
                <c:pt idx="43">
                  <c:v>360</c:v>
                </c:pt>
                <c:pt idx="44">
                  <c:v>360</c:v>
                </c:pt>
                <c:pt idx="45">
                  <c:v>360</c:v>
                </c:pt>
                <c:pt idx="46">
                  <c:v>360</c:v>
                </c:pt>
                <c:pt idx="47">
                  <c:v>360</c:v>
                </c:pt>
                <c:pt idx="48">
                  <c:v>360</c:v>
                </c:pt>
                <c:pt idx="49">
                  <c:v>360</c:v>
                </c:pt>
                <c:pt idx="50">
                  <c:v>360</c:v>
                </c:pt>
                <c:pt idx="51">
                  <c:v>360</c:v>
                </c:pt>
                <c:pt idx="52">
                  <c:v>360</c:v>
                </c:pt>
                <c:pt idx="53">
                  <c:v>360</c:v>
                </c:pt>
                <c:pt idx="54">
                  <c:v>360</c:v>
                </c:pt>
                <c:pt idx="55">
                  <c:v>360</c:v>
                </c:pt>
                <c:pt idx="56">
                  <c:v>360</c:v>
                </c:pt>
                <c:pt idx="57">
                  <c:v>360</c:v>
                </c:pt>
                <c:pt idx="58">
                  <c:v>360</c:v>
                </c:pt>
                <c:pt idx="59">
                  <c:v>360</c:v>
                </c:pt>
                <c:pt idx="60">
                  <c:v>360</c:v>
                </c:pt>
                <c:pt idx="61">
                  <c:v>360</c:v>
                </c:pt>
                <c:pt idx="62">
                  <c:v>360</c:v>
                </c:pt>
                <c:pt idx="63">
                  <c:v>360</c:v>
                </c:pt>
                <c:pt idx="64">
                  <c:v>360</c:v>
                </c:pt>
                <c:pt idx="65">
                  <c:v>360</c:v>
                </c:pt>
                <c:pt idx="66">
                  <c:v>360</c:v>
                </c:pt>
                <c:pt idx="67">
                  <c:v>360</c:v>
                </c:pt>
                <c:pt idx="68">
                  <c:v>360</c:v>
                </c:pt>
                <c:pt idx="69">
                  <c:v>360</c:v>
                </c:pt>
                <c:pt idx="70">
                  <c:v>360</c:v>
                </c:pt>
                <c:pt idx="71">
                  <c:v>360</c:v>
                </c:pt>
                <c:pt idx="72">
                  <c:v>360</c:v>
                </c:pt>
                <c:pt idx="73">
                  <c:v>360</c:v>
                </c:pt>
                <c:pt idx="74">
                  <c:v>360</c:v>
                </c:pt>
                <c:pt idx="75">
                  <c:v>360</c:v>
                </c:pt>
                <c:pt idx="76">
                  <c:v>360</c:v>
                </c:pt>
                <c:pt idx="77">
                  <c:v>360</c:v>
                </c:pt>
                <c:pt idx="78">
                  <c:v>360</c:v>
                </c:pt>
                <c:pt idx="79">
                  <c:v>360</c:v>
                </c:pt>
                <c:pt idx="80">
                  <c:v>360</c:v>
                </c:pt>
                <c:pt idx="81">
                  <c:v>360</c:v>
                </c:pt>
                <c:pt idx="82">
                  <c:v>360</c:v>
                </c:pt>
                <c:pt idx="83">
                  <c:v>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13A-47D6-9206-234C3E10BADB}"/>
            </c:ext>
          </c:extLst>
        </c:ser>
        <c:ser>
          <c:idx val="4"/>
          <c:order val="4"/>
          <c:tx>
            <c:strRef>
              <c:f>Analyse!$U$1:$U$3</c:f>
              <c:strCache>
                <c:ptCount val="1"/>
                <c:pt idx="0">
                  <c:v>Somme de Objectif - Après-midi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Analyse!$O$4:$P$87</c:f>
              <c:multiLvlStrCache>
                <c:ptCount val="84"/>
                <c:lvl>
                  <c:pt idx="0">
                    <c:v>03/06/2019</c:v>
                  </c:pt>
                  <c:pt idx="1">
                    <c:v>04/06/2019</c:v>
                  </c:pt>
                  <c:pt idx="2">
                    <c:v>05/06/2019</c:v>
                  </c:pt>
                  <c:pt idx="3">
                    <c:v>06/06/2019</c:v>
                  </c:pt>
                  <c:pt idx="4">
                    <c:v>07/06/2019</c:v>
                  </c:pt>
                  <c:pt idx="5">
                    <c:v>08/06/2019</c:v>
                  </c:pt>
                  <c:pt idx="6">
                    <c:v>10/06/2019</c:v>
                  </c:pt>
                  <c:pt idx="7">
                    <c:v>11/06/2019</c:v>
                  </c:pt>
                  <c:pt idx="8">
                    <c:v>12/06/2019</c:v>
                  </c:pt>
                  <c:pt idx="9">
                    <c:v>13/06/2019</c:v>
                  </c:pt>
                  <c:pt idx="10">
                    <c:v>14/06/2019</c:v>
                  </c:pt>
                  <c:pt idx="11">
                    <c:v>15/06/2019</c:v>
                  </c:pt>
                  <c:pt idx="12">
                    <c:v>17/06/2019</c:v>
                  </c:pt>
                  <c:pt idx="13">
                    <c:v>18/06/2019</c:v>
                  </c:pt>
                  <c:pt idx="14">
                    <c:v>19/06/2019</c:v>
                  </c:pt>
                  <c:pt idx="15">
                    <c:v>20/06/2019</c:v>
                  </c:pt>
                  <c:pt idx="16">
                    <c:v>21/06/2019</c:v>
                  </c:pt>
                  <c:pt idx="17">
                    <c:v>22/06/2019</c:v>
                  </c:pt>
                  <c:pt idx="18">
                    <c:v>24/06/2019</c:v>
                  </c:pt>
                  <c:pt idx="19">
                    <c:v>25/06/2019</c:v>
                  </c:pt>
                  <c:pt idx="20">
                    <c:v>26/06/2019</c:v>
                  </c:pt>
                  <c:pt idx="21">
                    <c:v>27/06/2019</c:v>
                  </c:pt>
                  <c:pt idx="22">
                    <c:v>28/06/2019</c:v>
                  </c:pt>
                  <c:pt idx="23">
                    <c:v>29/06/2019</c:v>
                  </c:pt>
                  <c:pt idx="24">
                    <c:v>01/07/2019</c:v>
                  </c:pt>
                  <c:pt idx="25">
                    <c:v>02/07/2019</c:v>
                  </c:pt>
                  <c:pt idx="26">
                    <c:v>03/07/2019</c:v>
                  </c:pt>
                  <c:pt idx="27">
                    <c:v>04/07/2019</c:v>
                  </c:pt>
                  <c:pt idx="28">
                    <c:v>05/07/2019</c:v>
                  </c:pt>
                  <c:pt idx="29">
                    <c:v>06/07/2019</c:v>
                  </c:pt>
                  <c:pt idx="30">
                    <c:v>08/07/2019</c:v>
                  </c:pt>
                  <c:pt idx="31">
                    <c:v>09/07/2019</c:v>
                  </c:pt>
                  <c:pt idx="32">
                    <c:v>10/07/2019</c:v>
                  </c:pt>
                  <c:pt idx="33">
                    <c:v>11/07/2019</c:v>
                  </c:pt>
                  <c:pt idx="34">
                    <c:v>12/07/2019</c:v>
                  </c:pt>
                  <c:pt idx="35">
                    <c:v>13/07/2019</c:v>
                  </c:pt>
                  <c:pt idx="36">
                    <c:v>15/07/2019</c:v>
                  </c:pt>
                  <c:pt idx="37">
                    <c:v>16/07/2019</c:v>
                  </c:pt>
                  <c:pt idx="38">
                    <c:v>17/07/2019</c:v>
                  </c:pt>
                  <c:pt idx="39">
                    <c:v>18/07/2019</c:v>
                  </c:pt>
                  <c:pt idx="40">
                    <c:v>19/07/2019</c:v>
                  </c:pt>
                  <c:pt idx="41">
                    <c:v>20/07/2019</c:v>
                  </c:pt>
                  <c:pt idx="42">
                    <c:v>22/07/2019</c:v>
                  </c:pt>
                  <c:pt idx="43">
                    <c:v>23/07/2019</c:v>
                  </c:pt>
                  <c:pt idx="44">
                    <c:v>24/07/2019</c:v>
                  </c:pt>
                  <c:pt idx="45">
                    <c:v>25/07/2019</c:v>
                  </c:pt>
                  <c:pt idx="46">
                    <c:v>26/07/2019</c:v>
                  </c:pt>
                  <c:pt idx="47">
                    <c:v>27/07/2019</c:v>
                  </c:pt>
                  <c:pt idx="48">
                    <c:v>29/07/2019</c:v>
                  </c:pt>
                  <c:pt idx="49">
                    <c:v>30/07/2019</c:v>
                  </c:pt>
                  <c:pt idx="50">
                    <c:v>31/07/2019</c:v>
                  </c:pt>
                  <c:pt idx="51">
                    <c:v>01/08/2019</c:v>
                  </c:pt>
                  <c:pt idx="52">
                    <c:v>02/08/2019</c:v>
                  </c:pt>
                  <c:pt idx="53">
                    <c:v>03/08/2019</c:v>
                  </c:pt>
                  <c:pt idx="54">
                    <c:v>26/08/2019</c:v>
                  </c:pt>
                  <c:pt idx="55">
                    <c:v>27/08/2019</c:v>
                  </c:pt>
                  <c:pt idx="56">
                    <c:v>28/08/2019</c:v>
                  </c:pt>
                  <c:pt idx="57">
                    <c:v>29/08/2019</c:v>
                  </c:pt>
                  <c:pt idx="58">
                    <c:v>30/08/2019</c:v>
                  </c:pt>
                  <c:pt idx="59">
                    <c:v>31/08/2019</c:v>
                  </c:pt>
                  <c:pt idx="60">
                    <c:v>02/09/2019</c:v>
                  </c:pt>
                  <c:pt idx="61">
                    <c:v>03/09/2019</c:v>
                  </c:pt>
                  <c:pt idx="62">
                    <c:v>04/09/2019</c:v>
                  </c:pt>
                  <c:pt idx="63">
                    <c:v>05/09/2019</c:v>
                  </c:pt>
                  <c:pt idx="64">
                    <c:v>06/09/2019</c:v>
                  </c:pt>
                  <c:pt idx="65">
                    <c:v>07/09/2019</c:v>
                  </c:pt>
                  <c:pt idx="66">
                    <c:v>09/09/2019</c:v>
                  </c:pt>
                  <c:pt idx="67">
                    <c:v>10/09/2019</c:v>
                  </c:pt>
                  <c:pt idx="68">
                    <c:v>11/09/2019</c:v>
                  </c:pt>
                  <c:pt idx="69">
                    <c:v>12/09/2019</c:v>
                  </c:pt>
                  <c:pt idx="70">
                    <c:v>13/09/2019</c:v>
                  </c:pt>
                  <c:pt idx="71">
                    <c:v>14/09/2019</c:v>
                  </c:pt>
                  <c:pt idx="72">
                    <c:v>16/09/2019</c:v>
                  </c:pt>
                  <c:pt idx="73">
                    <c:v>17/09/2019</c:v>
                  </c:pt>
                  <c:pt idx="74">
                    <c:v>18/09/2019</c:v>
                  </c:pt>
                  <c:pt idx="75">
                    <c:v>19/09/2019</c:v>
                  </c:pt>
                  <c:pt idx="76">
                    <c:v>20/09/2019</c:v>
                  </c:pt>
                  <c:pt idx="77">
                    <c:v>21/09/2019</c:v>
                  </c:pt>
                  <c:pt idx="78">
                    <c:v>23/09/2019</c:v>
                  </c:pt>
                  <c:pt idx="79">
                    <c:v>24/09/2019</c:v>
                  </c:pt>
                  <c:pt idx="80">
                    <c:v>25/09/2019</c:v>
                  </c:pt>
                  <c:pt idx="81">
                    <c:v>26/09/2019</c:v>
                  </c:pt>
                  <c:pt idx="82">
                    <c:v>27/09/2019</c:v>
                  </c:pt>
                  <c:pt idx="83">
                    <c:v>28/09/2019</c:v>
                  </c:pt>
                </c:lvl>
                <c:lvl>
                  <c:pt idx="0">
                    <c:v>s23 - 2019</c:v>
                  </c:pt>
                  <c:pt idx="6">
                    <c:v>s24 - 2019</c:v>
                  </c:pt>
                  <c:pt idx="12">
                    <c:v>s25 - 2019</c:v>
                  </c:pt>
                  <c:pt idx="18">
                    <c:v>s26 - 2019</c:v>
                  </c:pt>
                  <c:pt idx="24">
                    <c:v>s27 - 2019</c:v>
                  </c:pt>
                  <c:pt idx="30">
                    <c:v>s28 - 2019</c:v>
                  </c:pt>
                  <c:pt idx="36">
                    <c:v>s29 - 2019</c:v>
                  </c:pt>
                  <c:pt idx="42">
                    <c:v>s30 - 2019</c:v>
                  </c:pt>
                  <c:pt idx="48">
                    <c:v>s31 - 2019</c:v>
                  </c:pt>
                  <c:pt idx="54">
                    <c:v>s35 - 2019</c:v>
                  </c:pt>
                  <c:pt idx="60">
                    <c:v>s36 - 2019</c:v>
                  </c:pt>
                  <c:pt idx="66">
                    <c:v>s37 - 2019</c:v>
                  </c:pt>
                  <c:pt idx="72">
                    <c:v>s38 - 2019</c:v>
                  </c:pt>
                  <c:pt idx="78">
                    <c:v>s39 - 2019</c:v>
                  </c:pt>
                </c:lvl>
              </c:multiLvlStrCache>
            </c:multiLvlStrRef>
          </c:cat>
          <c:val>
            <c:numRef>
              <c:f>Analyse!$U$4:$U$87</c:f>
              <c:numCache>
                <c:formatCode>General</c:formatCode>
                <c:ptCount val="84"/>
                <c:pt idx="0">
                  <c:v>360</c:v>
                </c:pt>
                <c:pt idx="1">
                  <c:v>360</c:v>
                </c:pt>
                <c:pt idx="2">
                  <c:v>360</c:v>
                </c:pt>
                <c:pt idx="3">
                  <c:v>360</c:v>
                </c:pt>
                <c:pt idx="4">
                  <c:v>360</c:v>
                </c:pt>
                <c:pt idx="5">
                  <c:v>360</c:v>
                </c:pt>
                <c:pt idx="6">
                  <c:v>360</c:v>
                </c:pt>
                <c:pt idx="7">
                  <c:v>360</c:v>
                </c:pt>
                <c:pt idx="8">
                  <c:v>360</c:v>
                </c:pt>
                <c:pt idx="9">
                  <c:v>360</c:v>
                </c:pt>
                <c:pt idx="10">
                  <c:v>360</c:v>
                </c:pt>
                <c:pt idx="11">
                  <c:v>360</c:v>
                </c:pt>
                <c:pt idx="12">
                  <c:v>360</c:v>
                </c:pt>
                <c:pt idx="13">
                  <c:v>360</c:v>
                </c:pt>
                <c:pt idx="14">
                  <c:v>360</c:v>
                </c:pt>
                <c:pt idx="15">
                  <c:v>360</c:v>
                </c:pt>
                <c:pt idx="16">
                  <c:v>360</c:v>
                </c:pt>
                <c:pt idx="17">
                  <c:v>360</c:v>
                </c:pt>
                <c:pt idx="18">
                  <c:v>360</c:v>
                </c:pt>
                <c:pt idx="19">
                  <c:v>360</c:v>
                </c:pt>
                <c:pt idx="20">
                  <c:v>360</c:v>
                </c:pt>
                <c:pt idx="21">
                  <c:v>360</c:v>
                </c:pt>
                <c:pt idx="22">
                  <c:v>360</c:v>
                </c:pt>
                <c:pt idx="23">
                  <c:v>360</c:v>
                </c:pt>
                <c:pt idx="24">
                  <c:v>360</c:v>
                </c:pt>
                <c:pt idx="25">
                  <c:v>360</c:v>
                </c:pt>
                <c:pt idx="26">
                  <c:v>360</c:v>
                </c:pt>
                <c:pt idx="27">
                  <c:v>360</c:v>
                </c:pt>
                <c:pt idx="28">
                  <c:v>360</c:v>
                </c:pt>
                <c:pt idx="29">
                  <c:v>360</c:v>
                </c:pt>
                <c:pt idx="30">
                  <c:v>360</c:v>
                </c:pt>
                <c:pt idx="31">
                  <c:v>360</c:v>
                </c:pt>
                <c:pt idx="32">
                  <c:v>360</c:v>
                </c:pt>
                <c:pt idx="33">
                  <c:v>360</c:v>
                </c:pt>
                <c:pt idx="34">
                  <c:v>360</c:v>
                </c:pt>
                <c:pt idx="35">
                  <c:v>360</c:v>
                </c:pt>
                <c:pt idx="36">
                  <c:v>360</c:v>
                </c:pt>
                <c:pt idx="37">
                  <c:v>360</c:v>
                </c:pt>
                <c:pt idx="38">
                  <c:v>360</c:v>
                </c:pt>
                <c:pt idx="39">
                  <c:v>360</c:v>
                </c:pt>
                <c:pt idx="40">
                  <c:v>360</c:v>
                </c:pt>
                <c:pt idx="41">
                  <c:v>360</c:v>
                </c:pt>
                <c:pt idx="42">
                  <c:v>360</c:v>
                </c:pt>
                <c:pt idx="43">
                  <c:v>360</c:v>
                </c:pt>
                <c:pt idx="44">
                  <c:v>360</c:v>
                </c:pt>
                <c:pt idx="45">
                  <c:v>360</c:v>
                </c:pt>
                <c:pt idx="46">
                  <c:v>360</c:v>
                </c:pt>
                <c:pt idx="47">
                  <c:v>360</c:v>
                </c:pt>
                <c:pt idx="48">
                  <c:v>360</c:v>
                </c:pt>
                <c:pt idx="49">
                  <c:v>360</c:v>
                </c:pt>
                <c:pt idx="50">
                  <c:v>360</c:v>
                </c:pt>
                <c:pt idx="51">
                  <c:v>360</c:v>
                </c:pt>
                <c:pt idx="52">
                  <c:v>360</c:v>
                </c:pt>
                <c:pt idx="53">
                  <c:v>360</c:v>
                </c:pt>
                <c:pt idx="54">
                  <c:v>360</c:v>
                </c:pt>
                <c:pt idx="55">
                  <c:v>360</c:v>
                </c:pt>
                <c:pt idx="56">
                  <c:v>360</c:v>
                </c:pt>
                <c:pt idx="57">
                  <c:v>360</c:v>
                </c:pt>
                <c:pt idx="58">
                  <c:v>360</c:v>
                </c:pt>
                <c:pt idx="59">
                  <c:v>360</c:v>
                </c:pt>
                <c:pt idx="60">
                  <c:v>360</c:v>
                </c:pt>
                <c:pt idx="61">
                  <c:v>360</c:v>
                </c:pt>
                <c:pt idx="62">
                  <c:v>360</c:v>
                </c:pt>
                <c:pt idx="63">
                  <c:v>360</c:v>
                </c:pt>
                <c:pt idx="64">
                  <c:v>360</c:v>
                </c:pt>
                <c:pt idx="65">
                  <c:v>360</c:v>
                </c:pt>
                <c:pt idx="66">
                  <c:v>360</c:v>
                </c:pt>
                <c:pt idx="67">
                  <c:v>360</c:v>
                </c:pt>
                <c:pt idx="68">
                  <c:v>360</c:v>
                </c:pt>
                <c:pt idx="69">
                  <c:v>360</c:v>
                </c:pt>
                <c:pt idx="70">
                  <c:v>360</c:v>
                </c:pt>
                <c:pt idx="71">
                  <c:v>360</c:v>
                </c:pt>
                <c:pt idx="72">
                  <c:v>360</c:v>
                </c:pt>
                <c:pt idx="73">
                  <c:v>360</c:v>
                </c:pt>
                <c:pt idx="74">
                  <c:v>360</c:v>
                </c:pt>
                <c:pt idx="75">
                  <c:v>360</c:v>
                </c:pt>
                <c:pt idx="76">
                  <c:v>360</c:v>
                </c:pt>
                <c:pt idx="77">
                  <c:v>360</c:v>
                </c:pt>
                <c:pt idx="78">
                  <c:v>360</c:v>
                </c:pt>
                <c:pt idx="79">
                  <c:v>360</c:v>
                </c:pt>
                <c:pt idx="80">
                  <c:v>360</c:v>
                </c:pt>
                <c:pt idx="81">
                  <c:v>360</c:v>
                </c:pt>
                <c:pt idx="82">
                  <c:v>360</c:v>
                </c:pt>
                <c:pt idx="83">
                  <c:v>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13A-47D6-9206-234C3E10BADB}"/>
            </c:ext>
          </c:extLst>
        </c:ser>
        <c:ser>
          <c:idx val="5"/>
          <c:order val="5"/>
          <c:tx>
            <c:strRef>
              <c:f>Analyse!$V$1:$V$3</c:f>
              <c:strCache>
                <c:ptCount val="1"/>
                <c:pt idx="0">
                  <c:v>Somme de Objectif - Nuit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Analyse!$O$4:$P$87</c:f>
              <c:multiLvlStrCache>
                <c:ptCount val="84"/>
                <c:lvl>
                  <c:pt idx="0">
                    <c:v>03/06/2019</c:v>
                  </c:pt>
                  <c:pt idx="1">
                    <c:v>04/06/2019</c:v>
                  </c:pt>
                  <c:pt idx="2">
                    <c:v>05/06/2019</c:v>
                  </c:pt>
                  <c:pt idx="3">
                    <c:v>06/06/2019</c:v>
                  </c:pt>
                  <c:pt idx="4">
                    <c:v>07/06/2019</c:v>
                  </c:pt>
                  <c:pt idx="5">
                    <c:v>08/06/2019</c:v>
                  </c:pt>
                  <c:pt idx="6">
                    <c:v>10/06/2019</c:v>
                  </c:pt>
                  <c:pt idx="7">
                    <c:v>11/06/2019</c:v>
                  </c:pt>
                  <c:pt idx="8">
                    <c:v>12/06/2019</c:v>
                  </c:pt>
                  <c:pt idx="9">
                    <c:v>13/06/2019</c:v>
                  </c:pt>
                  <c:pt idx="10">
                    <c:v>14/06/2019</c:v>
                  </c:pt>
                  <c:pt idx="11">
                    <c:v>15/06/2019</c:v>
                  </c:pt>
                  <c:pt idx="12">
                    <c:v>17/06/2019</c:v>
                  </c:pt>
                  <c:pt idx="13">
                    <c:v>18/06/2019</c:v>
                  </c:pt>
                  <c:pt idx="14">
                    <c:v>19/06/2019</c:v>
                  </c:pt>
                  <c:pt idx="15">
                    <c:v>20/06/2019</c:v>
                  </c:pt>
                  <c:pt idx="16">
                    <c:v>21/06/2019</c:v>
                  </c:pt>
                  <c:pt idx="17">
                    <c:v>22/06/2019</c:v>
                  </c:pt>
                  <c:pt idx="18">
                    <c:v>24/06/2019</c:v>
                  </c:pt>
                  <c:pt idx="19">
                    <c:v>25/06/2019</c:v>
                  </c:pt>
                  <c:pt idx="20">
                    <c:v>26/06/2019</c:v>
                  </c:pt>
                  <c:pt idx="21">
                    <c:v>27/06/2019</c:v>
                  </c:pt>
                  <c:pt idx="22">
                    <c:v>28/06/2019</c:v>
                  </c:pt>
                  <c:pt idx="23">
                    <c:v>29/06/2019</c:v>
                  </c:pt>
                  <c:pt idx="24">
                    <c:v>01/07/2019</c:v>
                  </c:pt>
                  <c:pt idx="25">
                    <c:v>02/07/2019</c:v>
                  </c:pt>
                  <c:pt idx="26">
                    <c:v>03/07/2019</c:v>
                  </c:pt>
                  <c:pt idx="27">
                    <c:v>04/07/2019</c:v>
                  </c:pt>
                  <c:pt idx="28">
                    <c:v>05/07/2019</c:v>
                  </c:pt>
                  <c:pt idx="29">
                    <c:v>06/07/2019</c:v>
                  </c:pt>
                  <c:pt idx="30">
                    <c:v>08/07/2019</c:v>
                  </c:pt>
                  <c:pt idx="31">
                    <c:v>09/07/2019</c:v>
                  </c:pt>
                  <c:pt idx="32">
                    <c:v>10/07/2019</c:v>
                  </c:pt>
                  <c:pt idx="33">
                    <c:v>11/07/2019</c:v>
                  </c:pt>
                  <c:pt idx="34">
                    <c:v>12/07/2019</c:v>
                  </c:pt>
                  <c:pt idx="35">
                    <c:v>13/07/2019</c:v>
                  </c:pt>
                  <c:pt idx="36">
                    <c:v>15/07/2019</c:v>
                  </c:pt>
                  <c:pt idx="37">
                    <c:v>16/07/2019</c:v>
                  </c:pt>
                  <c:pt idx="38">
                    <c:v>17/07/2019</c:v>
                  </c:pt>
                  <c:pt idx="39">
                    <c:v>18/07/2019</c:v>
                  </c:pt>
                  <c:pt idx="40">
                    <c:v>19/07/2019</c:v>
                  </c:pt>
                  <c:pt idx="41">
                    <c:v>20/07/2019</c:v>
                  </c:pt>
                  <c:pt idx="42">
                    <c:v>22/07/2019</c:v>
                  </c:pt>
                  <c:pt idx="43">
                    <c:v>23/07/2019</c:v>
                  </c:pt>
                  <c:pt idx="44">
                    <c:v>24/07/2019</c:v>
                  </c:pt>
                  <c:pt idx="45">
                    <c:v>25/07/2019</c:v>
                  </c:pt>
                  <c:pt idx="46">
                    <c:v>26/07/2019</c:v>
                  </c:pt>
                  <c:pt idx="47">
                    <c:v>27/07/2019</c:v>
                  </c:pt>
                  <c:pt idx="48">
                    <c:v>29/07/2019</c:v>
                  </c:pt>
                  <c:pt idx="49">
                    <c:v>30/07/2019</c:v>
                  </c:pt>
                  <c:pt idx="50">
                    <c:v>31/07/2019</c:v>
                  </c:pt>
                  <c:pt idx="51">
                    <c:v>01/08/2019</c:v>
                  </c:pt>
                  <c:pt idx="52">
                    <c:v>02/08/2019</c:v>
                  </c:pt>
                  <c:pt idx="53">
                    <c:v>03/08/2019</c:v>
                  </c:pt>
                  <c:pt idx="54">
                    <c:v>26/08/2019</c:v>
                  </c:pt>
                  <c:pt idx="55">
                    <c:v>27/08/2019</c:v>
                  </c:pt>
                  <c:pt idx="56">
                    <c:v>28/08/2019</c:v>
                  </c:pt>
                  <c:pt idx="57">
                    <c:v>29/08/2019</c:v>
                  </c:pt>
                  <c:pt idx="58">
                    <c:v>30/08/2019</c:v>
                  </c:pt>
                  <c:pt idx="59">
                    <c:v>31/08/2019</c:v>
                  </c:pt>
                  <c:pt idx="60">
                    <c:v>02/09/2019</c:v>
                  </c:pt>
                  <c:pt idx="61">
                    <c:v>03/09/2019</c:v>
                  </c:pt>
                  <c:pt idx="62">
                    <c:v>04/09/2019</c:v>
                  </c:pt>
                  <c:pt idx="63">
                    <c:v>05/09/2019</c:v>
                  </c:pt>
                  <c:pt idx="64">
                    <c:v>06/09/2019</c:v>
                  </c:pt>
                  <c:pt idx="65">
                    <c:v>07/09/2019</c:v>
                  </c:pt>
                  <c:pt idx="66">
                    <c:v>09/09/2019</c:v>
                  </c:pt>
                  <c:pt idx="67">
                    <c:v>10/09/2019</c:v>
                  </c:pt>
                  <c:pt idx="68">
                    <c:v>11/09/2019</c:v>
                  </c:pt>
                  <c:pt idx="69">
                    <c:v>12/09/2019</c:v>
                  </c:pt>
                  <c:pt idx="70">
                    <c:v>13/09/2019</c:v>
                  </c:pt>
                  <c:pt idx="71">
                    <c:v>14/09/2019</c:v>
                  </c:pt>
                  <c:pt idx="72">
                    <c:v>16/09/2019</c:v>
                  </c:pt>
                  <c:pt idx="73">
                    <c:v>17/09/2019</c:v>
                  </c:pt>
                  <c:pt idx="74">
                    <c:v>18/09/2019</c:v>
                  </c:pt>
                  <c:pt idx="75">
                    <c:v>19/09/2019</c:v>
                  </c:pt>
                  <c:pt idx="76">
                    <c:v>20/09/2019</c:v>
                  </c:pt>
                  <c:pt idx="77">
                    <c:v>21/09/2019</c:v>
                  </c:pt>
                  <c:pt idx="78">
                    <c:v>23/09/2019</c:v>
                  </c:pt>
                  <c:pt idx="79">
                    <c:v>24/09/2019</c:v>
                  </c:pt>
                  <c:pt idx="80">
                    <c:v>25/09/2019</c:v>
                  </c:pt>
                  <c:pt idx="81">
                    <c:v>26/09/2019</c:v>
                  </c:pt>
                  <c:pt idx="82">
                    <c:v>27/09/2019</c:v>
                  </c:pt>
                  <c:pt idx="83">
                    <c:v>28/09/2019</c:v>
                  </c:pt>
                </c:lvl>
                <c:lvl>
                  <c:pt idx="0">
                    <c:v>s23 - 2019</c:v>
                  </c:pt>
                  <c:pt idx="6">
                    <c:v>s24 - 2019</c:v>
                  </c:pt>
                  <c:pt idx="12">
                    <c:v>s25 - 2019</c:v>
                  </c:pt>
                  <c:pt idx="18">
                    <c:v>s26 - 2019</c:v>
                  </c:pt>
                  <c:pt idx="24">
                    <c:v>s27 - 2019</c:v>
                  </c:pt>
                  <c:pt idx="30">
                    <c:v>s28 - 2019</c:v>
                  </c:pt>
                  <c:pt idx="36">
                    <c:v>s29 - 2019</c:v>
                  </c:pt>
                  <c:pt idx="42">
                    <c:v>s30 - 2019</c:v>
                  </c:pt>
                  <c:pt idx="48">
                    <c:v>s31 - 2019</c:v>
                  </c:pt>
                  <c:pt idx="54">
                    <c:v>s35 - 2019</c:v>
                  </c:pt>
                  <c:pt idx="60">
                    <c:v>s36 - 2019</c:v>
                  </c:pt>
                  <c:pt idx="66">
                    <c:v>s37 - 2019</c:v>
                  </c:pt>
                  <c:pt idx="72">
                    <c:v>s38 - 2019</c:v>
                  </c:pt>
                  <c:pt idx="78">
                    <c:v>s39 - 2019</c:v>
                  </c:pt>
                </c:lvl>
              </c:multiLvlStrCache>
            </c:multiLvlStrRef>
          </c:cat>
          <c:val>
            <c:numRef>
              <c:f>Analyse!$V$4:$V$87</c:f>
              <c:numCache>
                <c:formatCode>General</c:formatCode>
                <c:ptCount val="84"/>
                <c:pt idx="0">
                  <c:v>360</c:v>
                </c:pt>
                <c:pt idx="1">
                  <c:v>360</c:v>
                </c:pt>
                <c:pt idx="2">
                  <c:v>360</c:v>
                </c:pt>
                <c:pt idx="3">
                  <c:v>360</c:v>
                </c:pt>
                <c:pt idx="4">
                  <c:v>360</c:v>
                </c:pt>
                <c:pt idx="5">
                  <c:v>360</c:v>
                </c:pt>
                <c:pt idx="6">
                  <c:v>360</c:v>
                </c:pt>
                <c:pt idx="7">
                  <c:v>360</c:v>
                </c:pt>
                <c:pt idx="8">
                  <c:v>360</c:v>
                </c:pt>
                <c:pt idx="9">
                  <c:v>360</c:v>
                </c:pt>
                <c:pt idx="10">
                  <c:v>360</c:v>
                </c:pt>
                <c:pt idx="11">
                  <c:v>360</c:v>
                </c:pt>
                <c:pt idx="12">
                  <c:v>360</c:v>
                </c:pt>
                <c:pt idx="13">
                  <c:v>360</c:v>
                </c:pt>
                <c:pt idx="14">
                  <c:v>360</c:v>
                </c:pt>
                <c:pt idx="15">
                  <c:v>360</c:v>
                </c:pt>
                <c:pt idx="16">
                  <c:v>360</c:v>
                </c:pt>
                <c:pt idx="17">
                  <c:v>360</c:v>
                </c:pt>
                <c:pt idx="18">
                  <c:v>360</c:v>
                </c:pt>
                <c:pt idx="19">
                  <c:v>360</c:v>
                </c:pt>
                <c:pt idx="20">
                  <c:v>360</c:v>
                </c:pt>
                <c:pt idx="21">
                  <c:v>360</c:v>
                </c:pt>
                <c:pt idx="22">
                  <c:v>360</c:v>
                </c:pt>
                <c:pt idx="23">
                  <c:v>360</c:v>
                </c:pt>
                <c:pt idx="24">
                  <c:v>360</c:v>
                </c:pt>
                <c:pt idx="25">
                  <c:v>360</c:v>
                </c:pt>
                <c:pt idx="26">
                  <c:v>360</c:v>
                </c:pt>
                <c:pt idx="27">
                  <c:v>360</c:v>
                </c:pt>
                <c:pt idx="28">
                  <c:v>360</c:v>
                </c:pt>
                <c:pt idx="29">
                  <c:v>360</c:v>
                </c:pt>
                <c:pt idx="30">
                  <c:v>360</c:v>
                </c:pt>
                <c:pt idx="31">
                  <c:v>360</c:v>
                </c:pt>
                <c:pt idx="32">
                  <c:v>360</c:v>
                </c:pt>
                <c:pt idx="33">
                  <c:v>360</c:v>
                </c:pt>
                <c:pt idx="34">
                  <c:v>360</c:v>
                </c:pt>
                <c:pt idx="35">
                  <c:v>360</c:v>
                </c:pt>
                <c:pt idx="36">
                  <c:v>360</c:v>
                </c:pt>
                <c:pt idx="37">
                  <c:v>360</c:v>
                </c:pt>
                <c:pt idx="38">
                  <c:v>360</c:v>
                </c:pt>
                <c:pt idx="39">
                  <c:v>360</c:v>
                </c:pt>
                <c:pt idx="40">
                  <c:v>360</c:v>
                </c:pt>
                <c:pt idx="41">
                  <c:v>360</c:v>
                </c:pt>
                <c:pt idx="42">
                  <c:v>360</c:v>
                </c:pt>
                <c:pt idx="43">
                  <c:v>360</c:v>
                </c:pt>
                <c:pt idx="44">
                  <c:v>360</c:v>
                </c:pt>
                <c:pt idx="45">
                  <c:v>360</c:v>
                </c:pt>
                <c:pt idx="46">
                  <c:v>360</c:v>
                </c:pt>
                <c:pt idx="47">
                  <c:v>360</c:v>
                </c:pt>
                <c:pt idx="48">
                  <c:v>360</c:v>
                </c:pt>
                <c:pt idx="49">
                  <c:v>360</c:v>
                </c:pt>
                <c:pt idx="50">
                  <c:v>360</c:v>
                </c:pt>
                <c:pt idx="51">
                  <c:v>360</c:v>
                </c:pt>
                <c:pt idx="52">
                  <c:v>360</c:v>
                </c:pt>
                <c:pt idx="53">
                  <c:v>360</c:v>
                </c:pt>
                <c:pt idx="54">
                  <c:v>360</c:v>
                </c:pt>
                <c:pt idx="55">
                  <c:v>360</c:v>
                </c:pt>
                <c:pt idx="56">
                  <c:v>360</c:v>
                </c:pt>
                <c:pt idx="57">
                  <c:v>360</c:v>
                </c:pt>
                <c:pt idx="58">
                  <c:v>360</c:v>
                </c:pt>
                <c:pt idx="59">
                  <c:v>360</c:v>
                </c:pt>
                <c:pt idx="60">
                  <c:v>360</c:v>
                </c:pt>
                <c:pt idx="61">
                  <c:v>360</c:v>
                </c:pt>
                <c:pt idx="62">
                  <c:v>360</c:v>
                </c:pt>
                <c:pt idx="63">
                  <c:v>360</c:v>
                </c:pt>
                <c:pt idx="64">
                  <c:v>360</c:v>
                </c:pt>
                <c:pt idx="65">
                  <c:v>360</c:v>
                </c:pt>
                <c:pt idx="66">
                  <c:v>360</c:v>
                </c:pt>
                <c:pt idx="67">
                  <c:v>360</c:v>
                </c:pt>
                <c:pt idx="68">
                  <c:v>360</c:v>
                </c:pt>
                <c:pt idx="69">
                  <c:v>360</c:v>
                </c:pt>
                <c:pt idx="70">
                  <c:v>360</c:v>
                </c:pt>
                <c:pt idx="71">
                  <c:v>360</c:v>
                </c:pt>
                <c:pt idx="72">
                  <c:v>360</c:v>
                </c:pt>
                <c:pt idx="73">
                  <c:v>360</c:v>
                </c:pt>
                <c:pt idx="74">
                  <c:v>360</c:v>
                </c:pt>
                <c:pt idx="75">
                  <c:v>360</c:v>
                </c:pt>
                <c:pt idx="76">
                  <c:v>360</c:v>
                </c:pt>
                <c:pt idx="77">
                  <c:v>360</c:v>
                </c:pt>
                <c:pt idx="78">
                  <c:v>360</c:v>
                </c:pt>
                <c:pt idx="79">
                  <c:v>360</c:v>
                </c:pt>
                <c:pt idx="80">
                  <c:v>360</c:v>
                </c:pt>
                <c:pt idx="81">
                  <c:v>360</c:v>
                </c:pt>
                <c:pt idx="82">
                  <c:v>360</c:v>
                </c:pt>
                <c:pt idx="83">
                  <c:v>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13A-47D6-9206-234C3E10B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5251264"/>
        <c:axId val="1248113728"/>
      </c:lineChart>
      <c:catAx>
        <c:axId val="130525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8113728"/>
        <c:crosses val="autoZero"/>
        <c:auto val="1"/>
        <c:lblAlgn val="ctr"/>
        <c:lblOffset val="100"/>
        <c:noMultiLvlLbl val="0"/>
      </c:catAx>
      <c:valAx>
        <c:axId val="124811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800"/>
                  <a:t>Nombre de bonnes pièces</a:t>
                </a:r>
              </a:p>
            </c:rich>
          </c:tx>
          <c:layout>
            <c:manualLayout>
              <c:xMode val="edge"/>
              <c:yMode val="edge"/>
              <c:x val="1.4905064112773064E-2"/>
              <c:y val="6.45658240088410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25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6221963628434112"/>
          <c:y val="0.50745572592899568"/>
          <c:w val="0.20657488052079967"/>
          <c:h val="0.1100881337201271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[Confirmé 8 - Rendre un fichier robuste.xlsx]Analyse!Tableau croisé dynamique3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Taux de rebut par équipe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rgbClr val="E15554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rgbClr val="3BB273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rgbClr val="4D9AE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19050" cap="rnd">
            <a:solidFill>
              <a:schemeClr val="tx1"/>
            </a:solidFill>
            <a:prstDash val="sysDash"/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19050" cap="rnd">
            <a:solidFill>
              <a:schemeClr val="tx1"/>
            </a:solidFill>
            <a:prstDash val="sysDash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19050" cap="rnd">
            <a:solidFill>
              <a:schemeClr val="tx1"/>
            </a:solidFill>
            <a:prstDash val="sysDash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19050" cap="rnd">
            <a:solidFill>
              <a:schemeClr val="tx1"/>
            </a:solidFill>
            <a:prstDash val="sysDash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2539632545931761"/>
          <c:y val="0.18401547175024174"/>
          <c:w val="0.84067162639152859"/>
          <c:h val="0.63212377400193398"/>
        </c:manualLayout>
      </c:layout>
      <c:lineChart>
        <c:grouping val="standard"/>
        <c:varyColors val="0"/>
        <c:ser>
          <c:idx val="0"/>
          <c:order val="0"/>
          <c:tx>
            <c:strRef>
              <c:f>Analyse!$AC$1:$AC$3</c:f>
              <c:strCache>
                <c:ptCount val="1"/>
                <c:pt idx="0">
                  <c:v>Somme de Taux de rebuts - Matin</c:v>
                </c:pt>
              </c:strCache>
            </c:strRef>
          </c:tx>
          <c:spPr>
            <a:ln w="28575" cap="rnd">
              <a:solidFill>
                <a:srgbClr val="E15554"/>
              </a:solidFill>
              <a:round/>
            </a:ln>
            <a:effectLst/>
          </c:spPr>
          <c:marker>
            <c:symbol val="none"/>
          </c:marker>
          <c:cat>
            <c:strRef>
              <c:f>Analyse!$AB$4:$AB$17</c:f>
              <c:strCache>
                <c:ptCount val="14"/>
                <c:pt idx="0">
                  <c:v>s23 - 2019</c:v>
                </c:pt>
                <c:pt idx="1">
                  <c:v>s24 - 2019</c:v>
                </c:pt>
                <c:pt idx="2">
                  <c:v>s25 - 2019</c:v>
                </c:pt>
                <c:pt idx="3">
                  <c:v>s26 - 2019</c:v>
                </c:pt>
                <c:pt idx="4">
                  <c:v>s27 - 2019</c:v>
                </c:pt>
                <c:pt idx="5">
                  <c:v>s28 - 2019</c:v>
                </c:pt>
                <c:pt idx="6">
                  <c:v>s29 - 2019</c:v>
                </c:pt>
                <c:pt idx="7">
                  <c:v>s30 - 2019</c:v>
                </c:pt>
                <c:pt idx="8">
                  <c:v>s31 - 2019</c:v>
                </c:pt>
                <c:pt idx="9">
                  <c:v>s35 - 2019</c:v>
                </c:pt>
                <c:pt idx="10">
                  <c:v>s36 - 2019</c:v>
                </c:pt>
                <c:pt idx="11">
                  <c:v>s37 - 2019</c:v>
                </c:pt>
                <c:pt idx="12">
                  <c:v>s38 - 2019</c:v>
                </c:pt>
                <c:pt idx="13">
                  <c:v>s39 - 2019</c:v>
                </c:pt>
              </c:strCache>
            </c:strRef>
          </c:cat>
          <c:val>
            <c:numRef>
              <c:f>Analyse!$AC$4:$AC$17</c:f>
              <c:numCache>
                <c:formatCode>0.00%</c:formatCode>
                <c:ptCount val="14"/>
                <c:pt idx="0">
                  <c:v>1.8722466960352423E-2</c:v>
                </c:pt>
                <c:pt idx="1">
                  <c:v>2.1704180064308683E-2</c:v>
                </c:pt>
                <c:pt idx="2">
                  <c:v>1.9634860489149156E-2</c:v>
                </c:pt>
                <c:pt idx="3">
                  <c:v>2.359671076153021E-2</c:v>
                </c:pt>
                <c:pt idx="4">
                  <c:v>2.2468251383914034E-2</c:v>
                </c:pt>
                <c:pt idx="5">
                  <c:v>2.3856858846918488E-2</c:v>
                </c:pt>
                <c:pt idx="6">
                  <c:v>2.6675341574495772E-2</c:v>
                </c:pt>
                <c:pt idx="7">
                  <c:v>2.1373056994818652E-2</c:v>
                </c:pt>
                <c:pt idx="8">
                  <c:v>2.8307888040712468E-2</c:v>
                </c:pt>
                <c:pt idx="9">
                  <c:v>2.8458213256484149E-2</c:v>
                </c:pt>
                <c:pt idx="10">
                  <c:v>1.8154872174879585E-2</c:v>
                </c:pt>
                <c:pt idx="11">
                  <c:v>2.3404255319148935E-2</c:v>
                </c:pt>
                <c:pt idx="12">
                  <c:v>2.4210848912044131E-2</c:v>
                </c:pt>
                <c:pt idx="13">
                  <c:v>2.2991937891908031E-2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D-4FF4-A81F-7444891C5550}"/>
            </c:ext>
          </c:extLst>
        </c:ser>
        <c:ser>
          <c:idx val="1"/>
          <c:order val="1"/>
          <c:tx>
            <c:strRef>
              <c:f>Analyse!$AD$1:$AD$3</c:f>
              <c:strCache>
                <c:ptCount val="1"/>
                <c:pt idx="0">
                  <c:v>Somme de Taux de rebuts - Après-midi</c:v>
                </c:pt>
              </c:strCache>
            </c:strRef>
          </c:tx>
          <c:spPr>
            <a:ln w="28575" cap="rnd">
              <a:solidFill>
                <a:srgbClr val="4D9AE0"/>
              </a:solidFill>
              <a:round/>
            </a:ln>
            <a:effectLst/>
          </c:spPr>
          <c:marker>
            <c:symbol val="none"/>
          </c:marker>
          <c:cat>
            <c:strRef>
              <c:f>Analyse!$AB$4:$AB$17</c:f>
              <c:strCache>
                <c:ptCount val="14"/>
                <c:pt idx="0">
                  <c:v>s23 - 2019</c:v>
                </c:pt>
                <c:pt idx="1">
                  <c:v>s24 - 2019</c:v>
                </c:pt>
                <c:pt idx="2">
                  <c:v>s25 - 2019</c:v>
                </c:pt>
                <c:pt idx="3">
                  <c:v>s26 - 2019</c:v>
                </c:pt>
                <c:pt idx="4">
                  <c:v>s27 - 2019</c:v>
                </c:pt>
                <c:pt idx="5">
                  <c:v>s28 - 2019</c:v>
                </c:pt>
                <c:pt idx="6">
                  <c:v>s29 - 2019</c:v>
                </c:pt>
                <c:pt idx="7">
                  <c:v>s30 - 2019</c:v>
                </c:pt>
                <c:pt idx="8">
                  <c:v>s31 - 2019</c:v>
                </c:pt>
                <c:pt idx="9">
                  <c:v>s35 - 2019</c:v>
                </c:pt>
                <c:pt idx="10">
                  <c:v>s36 - 2019</c:v>
                </c:pt>
                <c:pt idx="11">
                  <c:v>s37 - 2019</c:v>
                </c:pt>
                <c:pt idx="12">
                  <c:v>s38 - 2019</c:v>
                </c:pt>
                <c:pt idx="13">
                  <c:v>s39 - 2019</c:v>
                </c:pt>
              </c:strCache>
            </c:strRef>
          </c:cat>
          <c:val>
            <c:numRef>
              <c:f>Analyse!$AD$4:$AD$17</c:f>
              <c:numCache>
                <c:formatCode>0.00%</c:formatCode>
                <c:ptCount val="14"/>
                <c:pt idx="0">
                  <c:v>2.9161603888213851E-2</c:v>
                </c:pt>
                <c:pt idx="1">
                  <c:v>3.6654135338345863E-2</c:v>
                </c:pt>
                <c:pt idx="2">
                  <c:v>3.607843137254902E-2</c:v>
                </c:pt>
                <c:pt idx="3">
                  <c:v>2.7444916892153073E-2</c:v>
                </c:pt>
                <c:pt idx="4">
                  <c:v>3.1478770131771597E-2</c:v>
                </c:pt>
                <c:pt idx="5">
                  <c:v>3.2410779315367809E-2</c:v>
                </c:pt>
                <c:pt idx="6">
                  <c:v>3.965217391304348E-2</c:v>
                </c:pt>
                <c:pt idx="7">
                  <c:v>3.4867503486750349E-2</c:v>
                </c:pt>
                <c:pt idx="8">
                  <c:v>3.4482758620689655E-2</c:v>
                </c:pt>
                <c:pt idx="9">
                  <c:v>3.5458452722063036E-2</c:v>
                </c:pt>
                <c:pt idx="10">
                  <c:v>3.972498090145149E-2</c:v>
                </c:pt>
                <c:pt idx="11">
                  <c:v>3.6720142602495544E-2</c:v>
                </c:pt>
                <c:pt idx="12">
                  <c:v>3.3098375727857801E-2</c:v>
                </c:pt>
                <c:pt idx="13">
                  <c:v>3.3220720720720721E-2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0E1-4933-BCFD-AEA7BB388A37}"/>
            </c:ext>
          </c:extLst>
        </c:ser>
        <c:ser>
          <c:idx val="2"/>
          <c:order val="2"/>
          <c:tx>
            <c:strRef>
              <c:f>Analyse!$AE$1:$AE$3</c:f>
              <c:strCache>
                <c:ptCount val="1"/>
                <c:pt idx="0">
                  <c:v>Somme de Taux de rebuts - Nuit</c:v>
                </c:pt>
              </c:strCache>
            </c:strRef>
          </c:tx>
          <c:spPr>
            <a:ln w="28575" cap="rnd">
              <a:solidFill>
                <a:srgbClr val="3BB273"/>
              </a:solidFill>
              <a:round/>
            </a:ln>
            <a:effectLst/>
          </c:spPr>
          <c:marker>
            <c:symbol val="none"/>
          </c:marker>
          <c:cat>
            <c:strRef>
              <c:f>Analyse!$AB$4:$AB$17</c:f>
              <c:strCache>
                <c:ptCount val="14"/>
                <c:pt idx="0">
                  <c:v>s23 - 2019</c:v>
                </c:pt>
                <c:pt idx="1">
                  <c:v>s24 - 2019</c:v>
                </c:pt>
                <c:pt idx="2">
                  <c:v>s25 - 2019</c:v>
                </c:pt>
                <c:pt idx="3">
                  <c:v>s26 - 2019</c:v>
                </c:pt>
                <c:pt idx="4">
                  <c:v>s27 - 2019</c:v>
                </c:pt>
                <c:pt idx="5">
                  <c:v>s28 - 2019</c:v>
                </c:pt>
                <c:pt idx="6">
                  <c:v>s29 - 2019</c:v>
                </c:pt>
                <c:pt idx="7">
                  <c:v>s30 - 2019</c:v>
                </c:pt>
                <c:pt idx="8">
                  <c:v>s31 - 2019</c:v>
                </c:pt>
                <c:pt idx="9">
                  <c:v>s35 - 2019</c:v>
                </c:pt>
                <c:pt idx="10">
                  <c:v>s36 - 2019</c:v>
                </c:pt>
                <c:pt idx="11">
                  <c:v>s37 - 2019</c:v>
                </c:pt>
                <c:pt idx="12">
                  <c:v>s38 - 2019</c:v>
                </c:pt>
                <c:pt idx="13">
                  <c:v>s39 - 2019</c:v>
                </c:pt>
              </c:strCache>
            </c:strRef>
          </c:cat>
          <c:val>
            <c:numRef>
              <c:f>Analyse!$AE$4:$AE$17</c:f>
              <c:numCache>
                <c:formatCode>0.00%</c:formatCode>
                <c:ptCount val="14"/>
                <c:pt idx="0">
                  <c:v>2.75E-2</c:v>
                </c:pt>
                <c:pt idx="1">
                  <c:v>2.5198320111992533E-2</c:v>
                </c:pt>
                <c:pt idx="2">
                  <c:v>2.5888547608600262E-2</c:v>
                </c:pt>
                <c:pt idx="3">
                  <c:v>2.9057700290577002E-2</c:v>
                </c:pt>
                <c:pt idx="4">
                  <c:v>2.9055690072639227E-2</c:v>
                </c:pt>
                <c:pt idx="5">
                  <c:v>2.7210884353741496E-2</c:v>
                </c:pt>
                <c:pt idx="6">
                  <c:v>3.207470564352416E-2</c:v>
                </c:pt>
                <c:pt idx="7">
                  <c:v>3.4567901234567898E-2</c:v>
                </c:pt>
                <c:pt idx="8">
                  <c:v>2.9387755102040815E-2</c:v>
                </c:pt>
                <c:pt idx="9">
                  <c:v>2.6872246696035242E-2</c:v>
                </c:pt>
                <c:pt idx="10">
                  <c:v>2.493887530562347E-2</c:v>
                </c:pt>
                <c:pt idx="11">
                  <c:v>3.1220435193945129E-2</c:v>
                </c:pt>
                <c:pt idx="12">
                  <c:v>2.7369281045751634E-2</c:v>
                </c:pt>
                <c:pt idx="13">
                  <c:v>2.9471960704052395E-2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DC-4457-A133-6BE20C2534D6}"/>
            </c:ext>
          </c:extLst>
        </c:ser>
        <c:ser>
          <c:idx val="3"/>
          <c:order val="3"/>
          <c:tx>
            <c:strRef>
              <c:f>Analyse!$AF$1:$AF$3</c:f>
              <c:strCache>
                <c:ptCount val="1"/>
                <c:pt idx="0">
                  <c:v>Somme de Objectif taux rebuts max - Matin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Analyse!$AB$4:$AB$17</c:f>
              <c:strCache>
                <c:ptCount val="14"/>
                <c:pt idx="0">
                  <c:v>s23 - 2019</c:v>
                </c:pt>
                <c:pt idx="1">
                  <c:v>s24 - 2019</c:v>
                </c:pt>
                <c:pt idx="2">
                  <c:v>s25 - 2019</c:v>
                </c:pt>
                <c:pt idx="3">
                  <c:v>s26 - 2019</c:v>
                </c:pt>
                <c:pt idx="4">
                  <c:v>s27 - 2019</c:v>
                </c:pt>
                <c:pt idx="5">
                  <c:v>s28 - 2019</c:v>
                </c:pt>
                <c:pt idx="6">
                  <c:v>s29 - 2019</c:v>
                </c:pt>
                <c:pt idx="7">
                  <c:v>s30 - 2019</c:v>
                </c:pt>
                <c:pt idx="8">
                  <c:v>s31 - 2019</c:v>
                </c:pt>
                <c:pt idx="9">
                  <c:v>s35 - 2019</c:v>
                </c:pt>
                <c:pt idx="10">
                  <c:v>s36 - 2019</c:v>
                </c:pt>
                <c:pt idx="11">
                  <c:v>s37 - 2019</c:v>
                </c:pt>
                <c:pt idx="12">
                  <c:v>s38 - 2019</c:v>
                </c:pt>
                <c:pt idx="13">
                  <c:v>s39 - 2019</c:v>
                </c:pt>
              </c:strCache>
            </c:strRef>
          </c:cat>
          <c:val>
            <c:numRef>
              <c:f>Analyse!$AF$4:$AF$17</c:f>
              <c:numCache>
                <c:formatCode>General</c:formatCode>
                <c:ptCount val="14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DC-4457-A133-6BE20C2534D6}"/>
            </c:ext>
          </c:extLst>
        </c:ser>
        <c:ser>
          <c:idx val="4"/>
          <c:order val="4"/>
          <c:tx>
            <c:strRef>
              <c:f>Analyse!$AG$1:$AG$3</c:f>
              <c:strCache>
                <c:ptCount val="1"/>
                <c:pt idx="0">
                  <c:v>Somme de Objectif taux rebuts max - Après-midi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Analyse!$AB$4:$AB$17</c:f>
              <c:strCache>
                <c:ptCount val="14"/>
                <c:pt idx="0">
                  <c:v>s23 - 2019</c:v>
                </c:pt>
                <c:pt idx="1">
                  <c:v>s24 - 2019</c:v>
                </c:pt>
                <c:pt idx="2">
                  <c:v>s25 - 2019</c:v>
                </c:pt>
                <c:pt idx="3">
                  <c:v>s26 - 2019</c:v>
                </c:pt>
                <c:pt idx="4">
                  <c:v>s27 - 2019</c:v>
                </c:pt>
                <c:pt idx="5">
                  <c:v>s28 - 2019</c:v>
                </c:pt>
                <c:pt idx="6">
                  <c:v>s29 - 2019</c:v>
                </c:pt>
                <c:pt idx="7">
                  <c:v>s30 - 2019</c:v>
                </c:pt>
                <c:pt idx="8">
                  <c:v>s31 - 2019</c:v>
                </c:pt>
                <c:pt idx="9">
                  <c:v>s35 - 2019</c:v>
                </c:pt>
                <c:pt idx="10">
                  <c:v>s36 - 2019</c:v>
                </c:pt>
                <c:pt idx="11">
                  <c:v>s37 - 2019</c:v>
                </c:pt>
                <c:pt idx="12">
                  <c:v>s38 - 2019</c:v>
                </c:pt>
                <c:pt idx="13">
                  <c:v>s39 - 2019</c:v>
                </c:pt>
              </c:strCache>
            </c:strRef>
          </c:cat>
          <c:val>
            <c:numRef>
              <c:f>Analyse!$AG$4:$AG$17</c:f>
              <c:numCache>
                <c:formatCode>General</c:formatCode>
                <c:ptCount val="14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DC-4457-A133-6BE20C2534D6}"/>
            </c:ext>
          </c:extLst>
        </c:ser>
        <c:ser>
          <c:idx val="5"/>
          <c:order val="5"/>
          <c:tx>
            <c:strRef>
              <c:f>Analyse!$AH$1:$AH$3</c:f>
              <c:strCache>
                <c:ptCount val="1"/>
                <c:pt idx="0">
                  <c:v>Somme de Objectif taux rebuts max - Nuit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Analyse!$AB$4:$AB$17</c:f>
              <c:strCache>
                <c:ptCount val="14"/>
                <c:pt idx="0">
                  <c:v>s23 - 2019</c:v>
                </c:pt>
                <c:pt idx="1">
                  <c:v>s24 - 2019</c:v>
                </c:pt>
                <c:pt idx="2">
                  <c:v>s25 - 2019</c:v>
                </c:pt>
                <c:pt idx="3">
                  <c:v>s26 - 2019</c:v>
                </c:pt>
                <c:pt idx="4">
                  <c:v>s27 - 2019</c:v>
                </c:pt>
                <c:pt idx="5">
                  <c:v>s28 - 2019</c:v>
                </c:pt>
                <c:pt idx="6">
                  <c:v>s29 - 2019</c:v>
                </c:pt>
                <c:pt idx="7">
                  <c:v>s30 - 2019</c:v>
                </c:pt>
                <c:pt idx="8">
                  <c:v>s31 - 2019</c:v>
                </c:pt>
                <c:pt idx="9">
                  <c:v>s35 - 2019</c:v>
                </c:pt>
                <c:pt idx="10">
                  <c:v>s36 - 2019</c:v>
                </c:pt>
                <c:pt idx="11">
                  <c:v>s37 - 2019</c:v>
                </c:pt>
                <c:pt idx="12">
                  <c:v>s38 - 2019</c:v>
                </c:pt>
                <c:pt idx="13">
                  <c:v>s39 - 2019</c:v>
                </c:pt>
              </c:strCache>
            </c:strRef>
          </c:cat>
          <c:val>
            <c:numRef>
              <c:f>Analyse!$AH$4:$AH$17</c:f>
              <c:numCache>
                <c:formatCode>General</c:formatCode>
                <c:ptCount val="14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DC-4457-A133-6BE20C253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403568"/>
        <c:axId val="1248206496"/>
      </c:lineChart>
      <c:catAx>
        <c:axId val="131240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8206496"/>
        <c:crosses val="autoZero"/>
        <c:auto val="1"/>
        <c:lblAlgn val="ctr"/>
        <c:lblOffset val="100"/>
        <c:noMultiLvlLbl val="0"/>
      </c:catAx>
      <c:valAx>
        <c:axId val="124820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800"/>
                  <a:t>Taux de rebuts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12403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4859668748303014"/>
          <c:y val="0.57353529493023903"/>
          <c:w val="0.36680561136754458"/>
          <c:h val="0.22807017543859648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[Confirmé 8 - Rendre un fichier robuste.xlsx]Analyse!Tableau croisé dynamique4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Bonnes pièces</a:t>
            </a:r>
            <a:r>
              <a:rPr lang="fr-FR" baseline="0"/>
              <a:t> produites sur la période</a:t>
            </a:r>
            <a:endParaRPr lang="fr-FR"/>
          </a:p>
        </c:rich>
      </c:tx>
      <c:layout>
        <c:manualLayout>
          <c:xMode val="edge"/>
          <c:yMode val="edge"/>
          <c:x val="0.22538506192685995"/>
          <c:y val="5.26315789473684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19050" cap="rnd">
            <a:solidFill>
              <a:schemeClr val="tx1"/>
            </a:solidFill>
            <a:prstDash val="sysDash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4D9AE0"/>
          </a:solidFill>
          <a:ln>
            <a:noFill/>
          </a:ln>
          <a:effectLst/>
        </c:spPr>
      </c:pivotFmt>
      <c:pivotFmt>
        <c:idx val="3"/>
        <c:spPr>
          <a:solidFill>
            <a:srgbClr val="E15554"/>
          </a:solidFill>
          <a:ln>
            <a:noFill/>
          </a:ln>
          <a:effectLst/>
        </c:spPr>
      </c:pivotFmt>
      <c:pivotFmt>
        <c:idx val="4"/>
        <c:spPr>
          <a:solidFill>
            <a:srgbClr val="3BB273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2459501623796634"/>
          <c:y val="0.20975272827738639"/>
          <c:w val="0.73295180867919107"/>
          <c:h val="0.646465533913524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Analyse!$AM$1</c:f>
              <c:strCache>
                <c:ptCount val="1"/>
                <c:pt idx="0">
                  <c:v>Somme de Nb de bonnes pièces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1555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36-4A73-A075-AEEA85AB353A}"/>
              </c:ext>
            </c:extLst>
          </c:dPt>
          <c:dPt>
            <c:idx val="1"/>
            <c:invertIfNegative val="0"/>
            <c:bubble3D val="0"/>
            <c:spPr>
              <a:solidFill>
                <a:srgbClr val="4D9AE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036-4A73-A075-AEEA85AB353A}"/>
              </c:ext>
            </c:extLst>
          </c:dPt>
          <c:dPt>
            <c:idx val="2"/>
            <c:invertIfNegative val="0"/>
            <c:bubble3D val="0"/>
            <c:spPr>
              <a:solidFill>
                <a:srgbClr val="3BB27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36-4A73-A075-AEEA85AB353A}"/>
              </c:ext>
            </c:extLst>
          </c:dPt>
          <c:cat>
            <c:strRef>
              <c:f>Analyse!$AL$2:$AL$4</c:f>
              <c:strCache>
                <c:ptCount val="3"/>
                <c:pt idx="0">
                  <c:v>Matin</c:v>
                </c:pt>
                <c:pt idx="1">
                  <c:v>Après-midi</c:v>
                </c:pt>
                <c:pt idx="2">
                  <c:v>Nuit</c:v>
                </c:pt>
              </c:strCache>
            </c:strRef>
          </c:cat>
          <c:val>
            <c:numRef>
              <c:f>Analyse!$AM$2:$AM$4</c:f>
              <c:numCache>
                <c:formatCode>General</c:formatCode>
                <c:ptCount val="3"/>
                <c:pt idx="0">
                  <c:v>41214</c:v>
                </c:pt>
                <c:pt idx="1">
                  <c:v>38856</c:v>
                </c:pt>
                <c:pt idx="2">
                  <c:v>32724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6-4A73-A075-AEEA85AB3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5938048"/>
        <c:axId val="1696516240"/>
      </c:barChart>
      <c:lineChart>
        <c:grouping val="standard"/>
        <c:varyColors val="0"/>
        <c:ser>
          <c:idx val="1"/>
          <c:order val="1"/>
          <c:tx>
            <c:strRef>
              <c:f>Analyse!$AN$1</c:f>
              <c:strCache>
                <c:ptCount val="1"/>
                <c:pt idx="0">
                  <c:v>Somme de Objectif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Analyse!$AL$2:$AL$4</c:f>
              <c:strCache>
                <c:ptCount val="3"/>
                <c:pt idx="0">
                  <c:v>Matin</c:v>
                </c:pt>
                <c:pt idx="1">
                  <c:v>Après-midi</c:v>
                </c:pt>
                <c:pt idx="2">
                  <c:v>Nuit</c:v>
                </c:pt>
              </c:strCache>
            </c:strRef>
          </c:cat>
          <c:val>
            <c:numRef>
              <c:f>Analyse!$AN$2:$AN$4</c:f>
              <c:numCache>
                <c:formatCode>General</c:formatCode>
                <c:ptCount val="3"/>
                <c:pt idx="0">
                  <c:v>30240</c:v>
                </c:pt>
                <c:pt idx="1">
                  <c:v>30240</c:v>
                </c:pt>
                <c:pt idx="2">
                  <c:v>30240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6-4A73-A075-AEEA85AB3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5938048"/>
        <c:axId val="1696516240"/>
      </c:lineChart>
      <c:catAx>
        <c:axId val="170593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96516240"/>
        <c:crosses val="autoZero"/>
        <c:auto val="1"/>
        <c:lblAlgn val="ctr"/>
        <c:lblOffset val="100"/>
        <c:noMultiLvlLbl val="0"/>
      </c:catAx>
      <c:valAx>
        <c:axId val="169651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05938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1428750</xdr:colOff>
      <xdr:row>1</xdr:row>
      <xdr:rowOff>9525</xdr:rowOff>
    </xdr:from>
    <xdr:to>
      <xdr:col>18</xdr:col>
      <xdr:colOff>190500</xdr:colOff>
      <xdr:row>9</xdr:row>
      <xdr:rowOff>57150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49C1AA5A-A97C-4283-BE04-C50ACDE7387D}"/>
            </a:ext>
          </a:extLst>
        </xdr:cNvPr>
        <xdr:cNvSpPr/>
      </xdr:nvSpPr>
      <xdr:spPr>
        <a:xfrm>
          <a:off x="12887325" y="200025"/>
          <a:ext cx="7620000" cy="1571625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400" b="1" u="sng"/>
            <a:t>Exercice : Protéger</a:t>
          </a:r>
          <a:r>
            <a:rPr lang="fr-FR" sz="1400" b="1" u="sng" baseline="0"/>
            <a:t> ce fichier contre les modifications malencontreuses 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40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-En mettant en place des listes déroulantes pour avoir toujours les mêmes libellés et éviter les valeurs aberrantes.</a:t>
          </a:r>
          <a:endParaRPr lang="fr-FR" sz="1400">
            <a:effectLst/>
          </a:endParaRPr>
        </a:p>
        <a:p>
          <a:pPr algn="l"/>
          <a:endParaRPr lang="fr-FR" sz="1400" baseline="0"/>
        </a:p>
        <a:p>
          <a:pPr algn="l"/>
          <a:r>
            <a:rPr lang="fr-FR" sz="1400" baseline="0"/>
            <a:t>-En empêchant la modification d'autres cellules que celles de la table de cet onglet "saisie données"</a:t>
          </a:r>
        </a:p>
        <a:p>
          <a:pPr algn="l"/>
          <a:endParaRPr lang="fr-FR" sz="1400" baseline="0"/>
        </a:p>
        <a:p>
          <a:pPr algn="l"/>
          <a:endParaRPr lang="fr-FR" sz="1400" baseline="0"/>
        </a:p>
        <a:p>
          <a:pPr algn="l"/>
          <a:endParaRPr lang="fr-FR" sz="14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0</xdr:row>
      <xdr:rowOff>0</xdr:rowOff>
    </xdr:from>
    <xdr:to>
      <xdr:col>9</xdr:col>
      <xdr:colOff>0</xdr:colOff>
      <xdr:row>19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06AB7A3-2D03-49AA-9913-93FB55CA2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5</xdr:col>
      <xdr:colOff>0</xdr:colOff>
      <xdr:row>38</xdr:row>
      <xdr:rowOff>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A77BC863-159F-45F4-BAB1-89B7B2264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19</xdr:row>
      <xdr:rowOff>0</xdr:rowOff>
    </xdr:from>
    <xdr:to>
      <xdr:col>9</xdr:col>
      <xdr:colOff>1</xdr:colOff>
      <xdr:row>38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1139E9D-8984-45C1-88FD-F14C95A6A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0</xdr:colOff>
      <xdr:row>0</xdr:row>
      <xdr:rowOff>1</xdr:rowOff>
    </xdr:from>
    <xdr:to>
      <xdr:col>11</xdr:col>
      <xdr:colOff>0</xdr:colOff>
      <xdr:row>6</xdr:row>
      <xdr:rowOff>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7" name="Ligne">
              <a:extLst>
                <a:ext uri="{FF2B5EF4-FFF2-40B4-BE49-F238E27FC236}">
                  <a16:creationId xmlns:a16="http://schemas.microsoft.com/office/drawing/2014/main" id="{6A1E87C3-F286-4861-8065-4245759DCD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Lign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620625" y="1"/>
              <a:ext cx="1952625" cy="11429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190499</xdr:colOff>
      <xdr:row>6</xdr:row>
      <xdr:rowOff>0</xdr:rowOff>
    </xdr:from>
    <xdr:to>
      <xdr:col>10</xdr:col>
      <xdr:colOff>1952624</xdr:colOff>
      <xdr:row>29</xdr:row>
      <xdr:rowOff>190499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8" name="Semaine">
              <a:extLst>
                <a:ext uri="{FF2B5EF4-FFF2-40B4-BE49-F238E27FC236}">
                  <a16:creationId xmlns:a16="http://schemas.microsoft.com/office/drawing/2014/main" id="{CAE394C4-8366-4F04-9D0D-A72652D62C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main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620624" y="1143000"/>
              <a:ext cx="1952625" cy="45719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10</xdr:row>
      <xdr:rowOff>0</xdr:rowOff>
    </xdr:from>
    <xdr:to>
      <xdr:col>15</xdr:col>
      <xdr:colOff>0</xdr:colOff>
      <xdr:row>16</xdr:row>
      <xdr:rowOff>0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B42758F3-4B7B-4486-8BA9-5F0273162256}"/>
            </a:ext>
          </a:extLst>
        </xdr:cNvPr>
        <xdr:cNvSpPr/>
      </xdr:nvSpPr>
      <xdr:spPr>
        <a:xfrm>
          <a:off x="9563100" y="2095500"/>
          <a:ext cx="5715000" cy="11430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400" b="1"/>
            <a:t>Solution : </a:t>
          </a:r>
        </a:p>
        <a:p>
          <a:pPr algn="l"/>
          <a:r>
            <a:rPr lang="fr-FR" sz="1400" b="0" baseline="0"/>
            <a:t>Cette feuille est protégée en dehors de la saisie de nouvelles lignes de données valides : essayez-donc ;-)</a:t>
          </a:r>
        </a:p>
        <a:p>
          <a:pPr algn="l"/>
          <a:endParaRPr lang="fr-FR" sz="1400" b="0" baseline="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inarc" refreshedDate="43737.619533101853" createdVersion="6" refreshedVersion="6" minRefreshableVersion="3" recordCount="520" xr:uid="{99538EB7-D0C0-4B8B-B5C8-40010A381D9B}">
  <cacheSource type="worksheet">
    <worksheetSource ref="A1:K1048576" sheet="Saisie données"/>
  </cacheSource>
  <cacheFields count="14">
    <cacheField name="Date" numFmtId="0">
      <sharedItems containsNonDate="0" containsDate="1" containsString="0" containsBlank="1" minDate="2019-06-03T00:00:00" maxDate="2019-09-29T00:00:00" count="85">
        <d v="2019-06-03T00:00:00"/>
        <d v="2019-06-04T00:00:00"/>
        <d v="2019-06-05T00:00:00"/>
        <d v="2019-06-06T00:00:00"/>
        <d v="2019-06-07T00:00:00"/>
        <d v="2019-06-08T00:00:00"/>
        <d v="2019-06-10T00:00:00"/>
        <d v="2019-06-11T00:00:00"/>
        <d v="2019-06-12T00:00:00"/>
        <d v="2019-06-13T00:00:00"/>
        <d v="2019-06-14T00:00:00"/>
        <d v="2019-06-15T00:00:00"/>
        <d v="2019-06-17T00:00:00"/>
        <d v="2019-06-18T00:00:00"/>
        <d v="2019-06-19T00:00:00"/>
        <d v="2019-06-20T00:00:00"/>
        <d v="2019-06-21T00:00:00"/>
        <d v="2019-06-22T00:00:00"/>
        <d v="2019-06-24T00:00:00"/>
        <d v="2019-06-25T00:00:00"/>
        <d v="2019-06-26T00:00:00"/>
        <d v="2019-06-27T00:00:00"/>
        <d v="2019-06-28T00:00:00"/>
        <d v="2019-06-29T00:00:00"/>
        <d v="2019-07-01T00:00:00"/>
        <d v="2019-07-02T00:00:00"/>
        <d v="2019-07-03T00:00:00"/>
        <d v="2019-07-04T00:00:00"/>
        <d v="2019-07-05T00:00:00"/>
        <d v="2019-07-06T00:00:00"/>
        <d v="2019-07-08T00:00:00"/>
        <d v="2019-07-09T00:00:00"/>
        <d v="2019-07-10T00:00:00"/>
        <d v="2019-07-11T00:00:00"/>
        <d v="2019-07-12T00:00:00"/>
        <d v="2019-07-13T00:00:00"/>
        <d v="2019-07-15T00:00:00"/>
        <d v="2019-07-16T00:00:00"/>
        <d v="2019-07-17T00:00:00"/>
        <d v="2019-07-18T00:00:00"/>
        <d v="2019-07-19T00:00:00"/>
        <d v="2019-07-20T00:00:00"/>
        <d v="2019-07-22T00:00:00"/>
        <d v="2019-07-23T00:00:00"/>
        <d v="2019-07-24T00:00:00"/>
        <d v="2019-07-25T00:00:00"/>
        <d v="2019-07-26T00:00:00"/>
        <d v="2019-07-27T00:00:00"/>
        <d v="2019-07-29T00:00:00"/>
        <d v="2019-07-30T00:00:00"/>
        <d v="2019-07-31T00:00:00"/>
        <d v="2019-08-01T00:00:00"/>
        <d v="2019-08-02T00:00:00"/>
        <d v="2019-08-03T00:00:00"/>
        <d v="2019-08-26T00:00:00"/>
        <d v="2019-08-27T00:00:00"/>
        <d v="2019-08-28T00:00:00"/>
        <d v="2019-08-29T00:00:00"/>
        <d v="2019-08-30T00:00:00"/>
        <d v="2019-08-31T00:00:00"/>
        <d v="2019-09-02T00:00:00"/>
        <d v="2019-09-03T00:00:00"/>
        <d v="2019-09-04T00:00:00"/>
        <d v="2019-09-05T00:00:00"/>
        <d v="2019-09-06T00:00:00"/>
        <d v="2019-09-07T00:00:00"/>
        <d v="2019-09-09T00:00:00"/>
        <d v="2019-09-10T00:00:00"/>
        <d v="2019-09-11T00:00:00"/>
        <d v="2019-09-12T00:00:00"/>
        <d v="2019-09-13T00:00:00"/>
        <d v="2019-09-14T00:00:00"/>
        <d v="2019-09-16T00:00:00"/>
        <d v="2019-09-17T00:00:00"/>
        <d v="2019-09-18T00:00:00"/>
        <d v="2019-09-19T00:00:00"/>
        <d v="2019-09-20T00:00:00"/>
        <d v="2019-09-21T00:00:00"/>
        <d v="2019-09-23T00:00:00"/>
        <d v="2019-09-24T00:00:00"/>
        <d v="2019-09-25T00:00:00"/>
        <d v="2019-09-26T00:00:00"/>
        <d v="2019-09-27T00:00:00"/>
        <d v="2019-09-28T00:00:00"/>
        <m/>
      </sharedItems>
    </cacheField>
    <cacheField name="Équipe" numFmtId="0">
      <sharedItems containsBlank="1" count="4">
        <s v="Matin"/>
        <s v="Après-midi"/>
        <s v="Nuit"/>
        <m/>
      </sharedItems>
    </cacheField>
    <cacheField name="Ligne" numFmtId="0">
      <sharedItems containsBlank="1" count="3">
        <s v="Carrousel A"/>
        <s v="Carrousel B"/>
        <m/>
      </sharedItems>
    </cacheField>
    <cacheField name="Pièces produites" numFmtId="0">
      <sharedItems containsString="0" containsBlank="1" containsNumber="1" containsInteger="1" minValue="0" maxValue="339"/>
    </cacheField>
    <cacheField name="Rebuts" numFmtId="0">
      <sharedItems containsString="0" containsBlank="1" containsNumber="1" containsInteger="1" minValue="0" maxValue="16"/>
    </cacheField>
    <cacheField name="Nb de bonnes pièces" numFmtId="0">
      <sharedItems containsString="0" containsBlank="1" containsNumber="1" containsInteger="1" minValue="0" maxValue="334"/>
    </cacheField>
    <cacheField name="% Rebut" numFmtId="164">
      <sharedItems containsBlank="1" containsMixedTypes="1" containsNumber="1" minValue="5.434782608695652E-3" maxValue="0.5"/>
    </cacheField>
    <cacheField name="Objectif" numFmtId="0">
      <sharedItems containsString="0" containsBlank="1" containsNumber="1" containsInteger="1" minValue="180" maxValue="180"/>
    </cacheField>
    <cacheField name="Semaine" numFmtId="164">
      <sharedItems containsBlank="1" count="15">
        <s v="s23 - 2019"/>
        <s v="s24 - 2019"/>
        <s v="s25 - 2019"/>
        <s v="s26 - 2019"/>
        <s v="s27 - 2019"/>
        <s v="s28 - 2019"/>
        <s v="s29 - 2019"/>
        <s v="s30 - 2019"/>
        <s v="s31 - 2019"/>
        <s v="s35 - 2019"/>
        <s v="s36 - 2019"/>
        <s v="s37 - 2019"/>
        <s v="s38 - 2019"/>
        <s v="s39 - 2019"/>
        <m/>
      </sharedItems>
    </cacheField>
    <cacheField name="ID" numFmtId="164">
      <sharedItems containsBlank="1"/>
    </cacheField>
    <cacheField name="Mois" numFmtId="164">
      <sharedItems containsBlank="1"/>
    </cacheField>
    <cacheField name="Taux de rebuts" numFmtId="0" formula="Rebuts/'Nb de bonnes pièces'" databaseField="0"/>
    <cacheField name="Champ1" numFmtId="0" formula=" 180 *'Nb de bonnes pièces'" databaseField="0"/>
    <cacheField name="Objectif taux rebuts max" numFmtId="0" formula=" 0.04" databaseField="0"/>
  </cacheFields>
  <extLst>
    <ext xmlns:x14="http://schemas.microsoft.com/office/spreadsheetml/2009/9/main" uri="{725AE2AE-9491-48be-B2B4-4EB974FC3084}">
      <x14:pivotCacheDefinition pivotCacheId="1028734454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inarc" refreshedDate="43737.973133217594" createdVersion="6" refreshedVersion="6" minRefreshableVersion="3" recordCount="505" xr:uid="{352CFE10-264F-406B-BB5D-63731C825546}">
  <cacheSource type="worksheet">
    <worksheetSource ref="A1:J1048576" sheet="Saisie données"/>
  </cacheSource>
  <cacheFields count="13">
    <cacheField name="Date" numFmtId="0">
      <sharedItems containsNonDate="0" containsDate="1" containsString="0" containsBlank="1" minDate="2019-06-03T00:00:00" maxDate="2019-10-01T00:00:00" count="86">
        <d v="2019-06-03T00:00:00"/>
        <d v="2019-06-04T00:00:00"/>
        <d v="2019-06-05T00:00:00"/>
        <d v="2019-06-06T00:00:00"/>
        <d v="2019-06-07T00:00:00"/>
        <d v="2019-06-08T00:00:00"/>
        <d v="2019-06-10T00:00:00"/>
        <d v="2019-06-11T00:00:00"/>
        <d v="2019-06-12T00:00:00"/>
        <d v="2019-06-13T00:00:00"/>
        <d v="2019-06-14T00:00:00"/>
        <d v="2019-06-15T00:00:00"/>
        <d v="2019-06-17T00:00:00"/>
        <d v="2019-06-18T00:00:00"/>
        <d v="2019-06-19T00:00:00"/>
        <d v="2019-06-20T00:00:00"/>
        <d v="2019-06-21T00:00:00"/>
        <d v="2019-06-22T00:00:00"/>
        <d v="2019-06-24T00:00:00"/>
        <d v="2019-06-25T00:00:00"/>
        <d v="2019-06-26T00:00:00"/>
        <d v="2019-06-27T00:00:00"/>
        <d v="2019-06-28T00:00:00"/>
        <d v="2019-06-29T00:00:00"/>
        <d v="2019-07-01T00:00:00"/>
        <d v="2019-07-02T00:00:00"/>
        <d v="2019-07-03T00:00:00"/>
        <d v="2019-07-04T00:00:00"/>
        <d v="2019-07-05T00:00:00"/>
        <d v="2019-07-06T00:00:00"/>
        <d v="2019-07-08T00:00:00"/>
        <d v="2019-07-09T00:00:00"/>
        <d v="2019-07-10T00:00:00"/>
        <d v="2019-07-11T00:00:00"/>
        <d v="2019-07-12T00:00:00"/>
        <d v="2019-07-13T00:00:00"/>
        <d v="2019-07-15T00:00:00"/>
        <d v="2019-07-16T00:00:00"/>
        <d v="2019-07-17T00:00:00"/>
        <d v="2019-07-18T00:00:00"/>
        <d v="2019-07-19T00:00:00"/>
        <d v="2019-07-20T00:00:00"/>
        <d v="2019-07-22T00:00:00"/>
        <d v="2019-07-23T00:00:00"/>
        <d v="2019-07-24T00:00:00"/>
        <d v="2019-07-25T00:00:00"/>
        <d v="2019-07-26T00:00:00"/>
        <d v="2019-07-27T00:00:00"/>
        <d v="2019-07-29T00:00:00"/>
        <d v="2019-07-30T00:00:00"/>
        <d v="2019-07-31T00:00:00"/>
        <d v="2019-08-01T00:00:00"/>
        <d v="2019-08-02T00:00:00"/>
        <d v="2019-08-03T00:00:00"/>
        <d v="2019-08-26T00:00:00"/>
        <d v="2019-08-27T00:00:00"/>
        <d v="2019-08-28T00:00:00"/>
        <d v="2019-08-29T00:00:00"/>
        <d v="2019-08-30T00:00:00"/>
        <d v="2019-08-31T00:00:00"/>
        <d v="2019-09-02T00:00:00"/>
        <d v="2019-09-03T00:00:00"/>
        <d v="2019-09-04T00:00:00"/>
        <d v="2019-09-05T00:00:00"/>
        <d v="2019-09-06T00:00:00"/>
        <d v="2019-09-07T00:00:00"/>
        <d v="2019-09-09T00:00:00"/>
        <d v="2019-09-10T00:00:00"/>
        <d v="2019-09-11T00:00:00"/>
        <d v="2019-09-12T00:00:00"/>
        <d v="2019-09-13T00:00:00"/>
        <d v="2019-09-14T00:00:00"/>
        <d v="2019-09-16T00:00:00"/>
        <d v="2019-09-17T00:00:00"/>
        <d v="2019-09-18T00:00:00"/>
        <d v="2019-09-19T00:00:00"/>
        <d v="2019-09-20T00:00:00"/>
        <d v="2019-09-21T00:00:00"/>
        <d v="2019-09-23T00:00:00"/>
        <d v="2019-09-24T00:00:00"/>
        <d v="2019-09-25T00:00:00"/>
        <d v="2019-09-26T00:00:00"/>
        <d v="2019-09-27T00:00:00"/>
        <d v="2019-09-28T00:00:00"/>
        <m/>
        <d v="2019-09-30T00:00:00" u="1"/>
      </sharedItems>
    </cacheField>
    <cacheField name="Équipe" numFmtId="0">
      <sharedItems containsBlank="1" count="4">
        <s v="Matin"/>
        <s v="Après-midi"/>
        <s v="Nuit"/>
        <m/>
      </sharedItems>
    </cacheField>
    <cacheField name="Ligne" numFmtId="0">
      <sharedItems containsBlank="1" count="4">
        <s v="Carrousel A"/>
        <s v="Carrousel B"/>
        <m/>
        <s v="Ligne A" u="1"/>
      </sharedItems>
    </cacheField>
    <cacheField name="Pièces produites" numFmtId="0">
      <sharedItems containsString="0" containsBlank="1" containsNumber="1" containsInteger="1" minValue="0" maxValue="339"/>
    </cacheField>
    <cacheField name="Rebuts" numFmtId="0">
      <sharedItems containsString="0" containsBlank="1" containsNumber="1" containsInteger="1" minValue="0" maxValue="16"/>
    </cacheField>
    <cacheField name="Nb de bonnes pièces" numFmtId="0">
      <sharedItems containsString="0" containsBlank="1" containsNumber="1" containsInteger="1" minValue="0" maxValue="334"/>
    </cacheField>
    <cacheField name="% Rebut" numFmtId="164">
      <sharedItems containsBlank="1" containsMixedTypes="1" containsNumber="1" minValue="5.434782608695652E-3" maxValue="0.5"/>
    </cacheField>
    <cacheField name="Objectif" numFmtId="0">
      <sharedItems containsString="0" containsBlank="1" containsNumber="1" containsInteger="1" minValue="180" maxValue="180"/>
    </cacheField>
    <cacheField name="Semaine" numFmtId="164">
      <sharedItems containsBlank="1" count="16">
        <s v="s23 - 2019"/>
        <s v="s24 - 2019"/>
        <s v="s25 - 2019"/>
        <s v="s26 - 2019"/>
        <s v="s27 - 2019"/>
        <s v="s28 - 2019"/>
        <s v="s29 - 2019"/>
        <s v="s30 - 2019"/>
        <s v="s31 - 2019"/>
        <s v="s35 - 2019"/>
        <s v="s36 - 2019"/>
        <s v="s37 - 2019"/>
        <s v="s38 - 2019"/>
        <s v="s39 - 2019"/>
        <m/>
        <s v="s40 - 2019" u="1"/>
      </sharedItems>
    </cacheField>
    <cacheField name="Mois" numFmtId="164">
      <sharedItems containsBlank="1"/>
    </cacheField>
    <cacheField name="Taux de rebuts" numFmtId="0" formula="Rebuts/'Nb de bonnes pièces'" databaseField="0"/>
    <cacheField name="Champ1" numFmtId="0" formula=" 180 *'Nb de bonnes pièces'" databaseField="0"/>
    <cacheField name="Objectif taux rebuts max" numFmtId="0" formula=" 0.04" databaseField="0"/>
  </cacheFields>
  <extLst>
    <ext xmlns:x14="http://schemas.microsoft.com/office/spreadsheetml/2009/9/main" uri="{725AE2AE-9491-48be-B2B4-4EB974FC3084}">
      <x14:pivotCacheDefinition pivotCacheId="144470094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0">
  <r>
    <x v="0"/>
    <x v="0"/>
    <x v="0"/>
    <n v="277"/>
    <n v="5"/>
    <n v="272"/>
    <n v="1.8050541516245487E-2"/>
    <n v="180"/>
    <x v="0"/>
    <s v="43619MatinCarrousel A"/>
    <s v="juin"/>
  </r>
  <r>
    <x v="0"/>
    <x v="0"/>
    <x v="1"/>
    <n v="184"/>
    <n v="1"/>
    <n v="183"/>
    <n v="5.434782608695652E-3"/>
    <n v="180"/>
    <x v="0"/>
    <s v="43619MatinCarrousel B"/>
    <s v="juin"/>
  </r>
  <r>
    <x v="0"/>
    <x v="1"/>
    <x v="0"/>
    <n v="215"/>
    <n v="8"/>
    <n v="207"/>
    <n v="3.7209302325581395E-2"/>
    <n v="180"/>
    <x v="0"/>
    <s v="43619Après-midiCarrousel A"/>
    <s v="juin"/>
  </r>
  <r>
    <x v="0"/>
    <x v="1"/>
    <x v="1"/>
    <n v="180"/>
    <n v="7"/>
    <n v="173"/>
    <n v="3.888888888888889E-2"/>
    <n v="180"/>
    <x v="0"/>
    <s v="43619Après-midiCarrousel B"/>
    <s v="juin"/>
  </r>
  <r>
    <x v="0"/>
    <x v="2"/>
    <x v="0"/>
    <n v="214"/>
    <n v="9"/>
    <n v="205"/>
    <n v="4.2056074766355138E-2"/>
    <n v="180"/>
    <x v="0"/>
    <s v="43619NuitCarrousel A"/>
    <s v="juin"/>
  </r>
  <r>
    <x v="0"/>
    <x v="2"/>
    <x v="1"/>
    <n v="172"/>
    <n v="5"/>
    <n v="167"/>
    <n v="2.9069767441860465E-2"/>
    <n v="180"/>
    <x v="0"/>
    <s v="43619NuitCarrousel B"/>
    <s v="juin"/>
  </r>
  <r>
    <x v="1"/>
    <x v="0"/>
    <x v="0"/>
    <n v="233"/>
    <n v="2"/>
    <n v="231"/>
    <n v="8.5836909871244635E-3"/>
    <n v="180"/>
    <x v="0"/>
    <s v="43620MatinCarrousel A"/>
    <s v="juin"/>
  </r>
  <r>
    <x v="1"/>
    <x v="0"/>
    <x v="1"/>
    <n v="241"/>
    <n v="4"/>
    <n v="237"/>
    <n v="1.6597510373443983E-2"/>
    <n v="180"/>
    <x v="0"/>
    <s v="43620MatinCarrousel B"/>
    <s v="juin"/>
  </r>
  <r>
    <x v="1"/>
    <x v="1"/>
    <x v="0"/>
    <n v="206"/>
    <n v="10"/>
    <n v="196"/>
    <n v="4.8543689320388349E-2"/>
    <n v="180"/>
    <x v="0"/>
    <s v="43620Après-midiCarrousel A"/>
    <s v="juin"/>
  </r>
  <r>
    <x v="1"/>
    <x v="1"/>
    <x v="1"/>
    <n v="204"/>
    <n v="4"/>
    <n v="200"/>
    <n v="1.9607843137254902E-2"/>
    <n v="180"/>
    <x v="0"/>
    <s v="43620Après-midiCarrousel B"/>
    <s v="juin"/>
  </r>
  <r>
    <x v="1"/>
    <x v="2"/>
    <x v="0"/>
    <n v="237"/>
    <n v="6"/>
    <n v="231"/>
    <n v="2.5316455696202531E-2"/>
    <n v="180"/>
    <x v="0"/>
    <s v="43620NuitCarrousel A"/>
    <s v="juin"/>
  </r>
  <r>
    <x v="1"/>
    <x v="2"/>
    <x v="1"/>
    <n v="216"/>
    <n v="5"/>
    <n v="211"/>
    <n v="2.3148148148148147E-2"/>
    <n v="180"/>
    <x v="0"/>
    <s v="43620NuitCarrousel B"/>
    <s v="juin"/>
  </r>
  <r>
    <x v="2"/>
    <x v="0"/>
    <x v="0"/>
    <n v="249"/>
    <n v="2"/>
    <n v="247"/>
    <n v="8.0321285140562242E-3"/>
    <n v="180"/>
    <x v="0"/>
    <s v="43621MatinCarrousel A"/>
    <s v="juin"/>
  </r>
  <r>
    <x v="2"/>
    <x v="0"/>
    <x v="1"/>
    <n v="198"/>
    <n v="5"/>
    <n v="193"/>
    <n v="2.5252525252525252E-2"/>
    <n v="180"/>
    <x v="0"/>
    <s v="43621MatinCarrousel B"/>
    <s v="juin"/>
  </r>
  <r>
    <x v="2"/>
    <x v="1"/>
    <x v="0"/>
    <n v="248"/>
    <n v="5"/>
    <n v="243"/>
    <n v="2.0161290322580645E-2"/>
    <n v="180"/>
    <x v="0"/>
    <s v="43621Après-midiCarrousel A"/>
    <s v="juin"/>
  </r>
  <r>
    <x v="2"/>
    <x v="1"/>
    <x v="1"/>
    <n v="179"/>
    <n v="4"/>
    <n v="175"/>
    <n v="2.23463687150838E-2"/>
    <n v="180"/>
    <x v="0"/>
    <s v="43621Après-midiCarrousel B"/>
    <s v="juin"/>
  </r>
  <r>
    <x v="2"/>
    <x v="2"/>
    <x v="0"/>
    <n v="204"/>
    <n v="9"/>
    <n v="195"/>
    <n v="4.4117647058823532E-2"/>
    <n v="180"/>
    <x v="0"/>
    <s v="43621NuitCarrousel A"/>
    <s v="juin"/>
  </r>
  <r>
    <x v="2"/>
    <x v="2"/>
    <x v="1"/>
    <n v="177"/>
    <n v="4"/>
    <n v="173"/>
    <n v="2.2598870056497175E-2"/>
    <n v="180"/>
    <x v="0"/>
    <s v="43621NuitCarrousel B"/>
    <s v="juin"/>
  </r>
  <r>
    <x v="3"/>
    <x v="0"/>
    <x v="0"/>
    <n v="250"/>
    <n v="7"/>
    <n v="243"/>
    <n v="2.8000000000000001E-2"/>
    <n v="180"/>
    <x v="0"/>
    <s v="43622MatinCarrousel A"/>
    <s v="juin"/>
  </r>
  <r>
    <x v="3"/>
    <x v="0"/>
    <x v="1"/>
    <n v="237"/>
    <n v="7"/>
    <n v="230"/>
    <n v="2.9535864978902954E-2"/>
    <n v="180"/>
    <x v="0"/>
    <s v="43622MatinCarrousel B"/>
    <s v="juin"/>
  </r>
  <r>
    <x v="3"/>
    <x v="1"/>
    <x v="0"/>
    <n v="222"/>
    <n v="11"/>
    <n v="211"/>
    <n v="4.954954954954955E-2"/>
    <n v="180"/>
    <x v="0"/>
    <s v="43622Après-midiCarrousel A"/>
    <s v="juin"/>
  </r>
  <r>
    <x v="3"/>
    <x v="1"/>
    <x v="1"/>
    <n v="223"/>
    <n v="3"/>
    <n v="220"/>
    <n v="1.3452914798206279E-2"/>
    <n v="180"/>
    <x v="0"/>
    <s v="43622Après-midiCarrousel B"/>
    <s v="juin"/>
  </r>
  <r>
    <x v="3"/>
    <x v="2"/>
    <x v="0"/>
    <n v="219"/>
    <n v="8"/>
    <n v="211"/>
    <n v="3.6529680365296802E-2"/>
    <n v="180"/>
    <x v="0"/>
    <s v="43622NuitCarrousel A"/>
    <s v="juin"/>
  </r>
  <r>
    <x v="3"/>
    <x v="2"/>
    <x v="1"/>
    <n v="196"/>
    <n v="2"/>
    <n v="194"/>
    <n v="1.020408163265306E-2"/>
    <n v="180"/>
    <x v="0"/>
    <s v="43622NuitCarrousel B"/>
    <s v="juin"/>
  </r>
  <r>
    <x v="4"/>
    <x v="0"/>
    <x v="0"/>
    <n v="245"/>
    <n v="5"/>
    <n v="240"/>
    <n v="2.0408163265306121E-2"/>
    <n v="180"/>
    <x v="0"/>
    <s v="43623MatinCarrousel A"/>
    <s v="juin"/>
  </r>
  <r>
    <x v="4"/>
    <x v="0"/>
    <x v="1"/>
    <n v="187"/>
    <n v="5"/>
    <n v="182"/>
    <n v="2.6737967914438502E-2"/>
    <n v="180"/>
    <x v="0"/>
    <s v="43623MatinCarrousel B"/>
    <s v="juin"/>
  </r>
  <r>
    <x v="4"/>
    <x v="1"/>
    <x v="0"/>
    <n v="224"/>
    <n v="5"/>
    <n v="219"/>
    <n v="2.2321428571428572E-2"/>
    <n v="180"/>
    <x v="0"/>
    <s v="43623Après-midiCarrousel A"/>
    <s v="juin"/>
  </r>
  <r>
    <x v="4"/>
    <x v="1"/>
    <x v="1"/>
    <n v="224"/>
    <n v="7"/>
    <n v="217"/>
    <n v="3.125E-2"/>
    <n v="180"/>
    <x v="0"/>
    <s v="43623Après-midiCarrousel B"/>
    <s v="juin"/>
  </r>
  <r>
    <x v="4"/>
    <x v="2"/>
    <x v="0"/>
    <n v="217"/>
    <n v="7"/>
    <n v="210"/>
    <n v="3.2258064516129031E-2"/>
    <n v="180"/>
    <x v="0"/>
    <s v="43623NuitCarrousel A"/>
    <s v="juin"/>
  </r>
  <r>
    <x v="4"/>
    <x v="2"/>
    <x v="1"/>
    <n v="196"/>
    <n v="3"/>
    <n v="193"/>
    <n v="1.5306122448979591E-2"/>
    <n v="180"/>
    <x v="0"/>
    <s v="43623NuitCarrousel B"/>
    <s v="juin"/>
  </r>
  <r>
    <x v="5"/>
    <x v="0"/>
    <x v="1"/>
    <n v="221"/>
    <n v="6"/>
    <n v="215"/>
    <n v="2.7149321266968326E-2"/>
    <n v="180"/>
    <x v="0"/>
    <s v="43624MatinCarrousel B"/>
    <s v="juin"/>
  </r>
  <r>
    <x v="5"/>
    <x v="1"/>
    <x v="0"/>
    <n v="218"/>
    <n v="5"/>
    <n v="213"/>
    <n v="2.2935779816513763E-2"/>
    <n v="180"/>
    <x v="0"/>
    <s v="43624Après-midiCarrousel A"/>
    <s v="juin"/>
  </r>
  <r>
    <x v="5"/>
    <x v="1"/>
    <x v="1"/>
    <n v="198"/>
    <n v="3"/>
    <n v="195"/>
    <n v="1.5151515151515152E-2"/>
    <n v="180"/>
    <x v="0"/>
    <s v="43624Après-midiCarrousel B"/>
    <s v="juin"/>
  </r>
  <r>
    <x v="5"/>
    <x v="2"/>
    <x v="0"/>
    <n v="201"/>
    <n v="4"/>
    <n v="197"/>
    <n v="1.9900497512437811E-2"/>
    <n v="180"/>
    <x v="0"/>
    <s v="43624NuitCarrousel A"/>
    <s v="juin"/>
  </r>
  <r>
    <x v="5"/>
    <x v="2"/>
    <x v="1"/>
    <n v="217"/>
    <n v="4"/>
    <n v="213"/>
    <n v="1.8433179723502304E-2"/>
    <n v="180"/>
    <x v="0"/>
    <s v="43624NuitCarrousel B"/>
    <s v="juin"/>
  </r>
  <r>
    <x v="5"/>
    <x v="0"/>
    <x v="0"/>
    <n v="253"/>
    <n v="2"/>
    <n v="251"/>
    <n v="7.9051383399209481E-3"/>
    <n v="180"/>
    <x v="0"/>
    <s v="43624MatinCarrousel A"/>
    <s v="juin"/>
  </r>
  <r>
    <x v="6"/>
    <x v="0"/>
    <x v="0"/>
    <n v="234"/>
    <n v="5"/>
    <n v="229"/>
    <n v="2.1367521367521368E-2"/>
    <n v="180"/>
    <x v="1"/>
    <s v="43626MatinCarrousel A"/>
    <s v="juin"/>
  </r>
  <r>
    <x v="6"/>
    <x v="0"/>
    <x v="1"/>
    <n v="247"/>
    <n v="3"/>
    <n v="244"/>
    <n v="1.2145748987854251E-2"/>
    <n v="180"/>
    <x v="1"/>
    <s v="43626MatinCarrousel B"/>
    <s v="juin"/>
  </r>
  <r>
    <x v="6"/>
    <x v="1"/>
    <x v="0"/>
    <n v="219"/>
    <n v="5"/>
    <n v="214"/>
    <n v="2.2831050228310501E-2"/>
    <n v="180"/>
    <x v="1"/>
    <s v="43626Après-midiCarrousel A"/>
    <s v="juin"/>
  </r>
  <r>
    <x v="6"/>
    <x v="1"/>
    <x v="1"/>
    <n v="193"/>
    <n v="7"/>
    <n v="186"/>
    <n v="3.6269430051813469E-2"/>
    <n v="180"/>
    <x v="1"/>
    <s v="43626Après-midiCarrousel B"/>
    <s v="juin"/>
  </r>
  <r>
    <x v="6"/>
    <x v="2"/>
    <x v="0"/>
    <n v="187"/>
    <n v="7"/>
    <n v="180"/>
    <n v="3.7433155080213901E-2"/>
    <n v="180"/>
    <x v="1"/>
    <s v="43626NuitCarrousel A"/>
    <s v="juin"/>
  </r>
  <r>
    <x v="6"/>
    <x v="2"/>
    <x v="1"/>
    <n v="220"/>
    <n v="3"/>
    <n v="217"/>
    <n v="1.3636363636363636E-2"/>
    <n v="180"/>
    <x v="1"/>
    <s v="43626NuitCarrousel B"/>
    <s v="juin"/>
  </r>
  <r>
    <x v="7"/>
    <x v="0"/>
    <x v="0"/>
    <n v="249"/>
    <n v="8"/>
    <n v="241"/>
    <n v="3.2128514056224897E-2"/>
    <n v="180"/>
    <x v="1"/>
    <s v="43627MatinCarrousel A"/>
    <s v="juin"/>
  </r>
  <r>
    <x v="7"/>
    <x v="0"/>
    <x v="1"/>
    <n v="218"/>
    <n v="4"/>
    <n v="214"/>
    <n v="1.834862385321101E-2"/>
    <n v="180"/>
    <x v="1"/>
    <s v="43627MatinCarrousel B"/>
    <s v="juin"/>
  </r>
  <r>
    <x v="7"/>
    <x v="1"/>
    <x v="0"/>
    <n v="198"/>
    <n v="10"/>
    <n v="188"/>
    <n v="5.0505050505050504E-2"/>
    <n v="180"/>
    <x v="1"/>
    <s v="43627Après-midiCarrousel A"/>
    <s v="juin"/>
  </r>
  <r>
    <x v="7"/>
    <x v="1"/>
    <x v="1"/>
    <n v="188"/>
    <n v="8"/>
    <n v="180"/>
    <n v="4.2553191489361701E-2"/>
    <n v="180"/>
    <x v="1"/>
    <s v="43627Après-midiCarrousel B"/>
    <s v="juin"/>
  </r>
  <r>
    <x v="7"/>
    <x v="2"/>
    <x v="0"/>
    <n v="219"/>
    <n v="7"/>
    <n v="212"/>
    <n v="3.1963470319634701E-2"/>
    <n v="180"/>
    <x v="1"/>
    <s v="43627NuitCarrousel A"/>
    <s v="juin"/>
  </r>
  <r>
    <x v="7"/>
    <x v="2"/>
    <x v="1"/>
    <n v="184"/>
    <n v="2"/>
    <n v="182"/>
    <n v="1.0869565217391304E-2"/>
    <n v="180"/>
    <x v="1"/>
    <s v="43627NuitCarrousel B"/>
    <s v="juin"/>
  </r>
  <r>
    <x v="8"/>
    <x v="0"/>
    <x v="0"/>
    <n v="220"/>
    <n v="6"/>
    <n v="214"/>
    <n v="2.7272727272727271E-2"/>
    <n v="180"/>
    <x v="1"/>
    <s v="43628MatinCarrousel A"/>
    <s v="juin"/>
  </r>
  <r>
    <x v="8"/>
    <x v="0"/>
    <x v="1"/>
    <n v="202"/>
    <n v="4"/>
    <n v="198"/>
    <n v="1.9801980198019802E-2"/>
    <n v="180"/>
    <x v="1"/>
    <s v="43628MatinCarrousel B"/>
    <s v="juin"/>
  </r>
  <r>
    <x v="8"/>
    <x v="1"/>
    <x v="0"/>
    <n v="232"/>
    <n v="10"/>
    <n v="222"/>
    <n v="4.3103448275862072E-2"/>
    <n v="180"/>
    <x v="1"/>
    <s v="43628Après-midiCarrousel A"/>
    <s v="juin"/>
  </r>
  <r>
    <x v="8"/>
    <x v="1"/>
    <x v="1"/>
    <n v="185"/>
    <n v="7"/>
    <n v="178"/>
    <n v="3.783783783783784E-2"/>
    <n v="180"/>
    <x v="1"/>
    <s v="43628Après-midiCarrousel B"/>
    <s v="juin"/>
  </r>
  <r>
    <x v="8"/>
    <x v="2"/>
    <x v="0"/>
    <n v="232"/>
    <n v="3"/>
    <n v="229"/>
    <n v="1.2931034482758621E-2"/>
    <n v="180"/>
    <x v="1"/>
    <s v="43628NuitCarrousel A"/>
    <s v="juin"/>
  </r>
  <r>
    <x v="8"/>
    <x v="2"/>
    <x v="1"/>
    <n v="207"/>
    <n v="7"/>
    <n v="200"/>
    <n v="3.3816425120772944E-2"/>
    <n v="180"/>
    <x v="1"/>
    <s v="43628NuitCarrousel B"/>
    <s v="juin"/>
  </r>
  <r>
    <x v="9"/>
    <x v="0"/>
    <x v="0"/>
    <n v="216"/>
    <n v="2"/>
    <n v="214"/>
    <n v="9.2592592592592587E-3"/>
    <n v="180"/>
    <x v="1"/>
    <s v="43629MatinCarrousel A"/>
    <s v="juin"/>
  </r>
  <r>
    <x v="9"/>
    <x v="0"/>
    <x v="1"/>
    <n v="188"/>
    <n v="4"/>
    <n v="184"/>
    <n v="2.1276595744680851E-2"/>
    <n v="180"/>
    <x v="1"/>
    <s v="43629MatinCarrousel B"/>
    <s v="juin"/>
  </r>
  <r>
    <x v="9"/>
    <x v="1"/>
    <x v="0"/>
    <n v="201"/>
    <n v="10"/>
    <n v="191"/>
    <n v="4.975124378109453E-2"/>
    <n v="180"/>
    <x v="1"/>
    <s v="43629Après-midiCarrousel A"/>
    <s v="juin"/>
  </r>
  <r>
    <x v="9"/>
    <x v="1"/>
    <x v="1"/>
    <n v="213"/>
    <n v="8"/>
    <n v="205"/>
    <n v="3.7558685446009391E-2"/>
    <n v="180"/>
    <x v="1"/>
    <s v="43629Après-midiCarrousel B"/>
    <s v="juin"/>
  </r>
  <r>
    <x v="9"/>
    <x v="2"/>
    <x v="0"/>
    <n v="224"/>
    <n v="3"/>
    <n v="221"/>
    <n v="1.3392857142857142E-2"/>
    <n v="180"/>
    <x v="1"/>
    <s v="43629NuitCarrousel A"/>
    <s v="juin"/>
  </r>
  <r>
    <x v="9"/>
    <x v="2"/>
    <x v="1"/>
    <n v="176"/>
    <n v="6"/>
    <n v="170"/>
    <n v="3.4090909090909088E-2"/>
    <n v="180"/>
    <x v="1"/>
    <s v="43629NuitCarrousel B"/>
    <s v="juin"/>
  </r>
  <r>
    <x v="10"/>
    <x v="0"/>
    <x v="0"/>
    <n v="216"/>
    <n v="2"/>
    <n v="214"/>
    <n v="9.2592592592592587E-3"/>
    <n v="180"/>
    <x v="1"/>
    <s v="43630MatinCarrousel A"/>
    <s v="juin"/>
  </r>
  <r>
    <x v="10"/>
    <x v="0"/>
    <x v="1"/>
    <n v="201"/>
    <n v="4"/>
    <n v="197"/>
    <n v="1.9900497512437811E-2"/>
    <n v="180"/>
    <x v="1"/>
    <s v="43630MatinCarrousel B"/>
    <s v="juin"/>
  </r>
  <r>
    <x v="10"/>
    <x v="1"/>
    <x v="0"/>
    <n v="216"/>
    <n v="4"/>
    <n v="212"/>
    <n v="1.8518518518518517E-2"/>
    <n v="180"/>
    <x v="1"/>
    <s v="43630Après-midiCarrousel A"/>
    <s v="juin"/>
  </r>
  <r>
    <x v="10"/>
    <x v="1"/>
    <x v="1"/>
    <n v="174"/>
    <n v="7"/>
    <n v="167"/>
    <n v="4.0229885057471264E-2"/>
    <n v="180"/>
    <x v="1"/>
    <s v="43630Après-midiCarrousel B"/>
    <s v="juin"/>
  </r>
  <r>
    <x v="10"/>
    <x v="2"/>
    <x v="0"/>
    <n v="191"/>
    <n v="7"/>
    <n v="184"/>
    <n v="3.6649214659685861E-2"/>
    <n v="180"/>
    <x v="1"/>
    <s v="43630NuitCarrousel A"/>
    <s v="juin"/>
  </r>
  <r>
    <x v="10"/>
    <x v="2"/>
    <x v="1"/>
    <n v="187"/>
    <n v="7"/>
    <n v="180"/>
    <n v="3.7433155080213901E-2"/>
    <n v="180"/>
    <x v="1"/>
    <s v="43630NuitCarrousel B"/>
    <s v="juin"/>
  </r>
  <r>
    <x v="11"/>
    <x v="0"/>
    <x v="0"/>
    <n v="120"/>
    <n v="6"/>
    <n v="114"/>
    <n v="0.05"/>
    <n v="180"/>
    <x v="1"/>
    <s v="43631MatinCarrousel A"/>
    <s v="juin"/>
  </r>
  <r>
    <x v="11"/>
    <x v="0"/>
    <x v="1"/>
    <n v="231"/>
    <n v="6"/>
    <n v="225"/>
    <n v="2.5974025974025976E-2"/>
    <n v="180"/>
    <x v="1"/>
    <s v="43631MatinCarrousel B"/>
    <s v="juin"/>
  </r>
  <r>
    <x v="11"/>
    <x v="1"/>
    <x v="0"/>
    <n v="0"/>
    <n v="0"/>
    <n v="0"/>
    <s v=""/>
    <n v="180"/>
    <x v="1"/>
    <s v="43631Après-midiCarrousel A"/>
    <s v="juin"/>
  </r>
  <r>
    <x v="11"/>
    <x v="1"/>
    <x v="1"/>
    <n v="187"/>
    <n v="2"/>
    <n v="185"/>
    <n v="1.06951871657754E-2"/>
    <n v="180"/>
    <x v="1"/>
    <s v="43631Après-midiCarrousel B"/>
    <s v="juin"/>
  </r>
  <r>
    <x v="11"/>
    <x v="2"/>
    <x v="0"/>
    <n v="0"/>
    <n v="0"/>
    <n v="0"/>
    <s v=""/>
    <n v="180"/>
    <x v="1"/>
    <s v="43631NuitCarrousel A"/>
    <s v="juin"/>
  </r>
  <r>
    <x v="11"/>
    <x v="2"/>
    <x v="1"/>
    <n v="170"/>
    <n v="2"/>
    <n v="168"/>
    <n v="1.1764705882352941E-2"/>
    <n v="180"/>
    <x v="1"/>
    <s v="43631NuitCarrousel B"/>
    <s v="juin"/>
  </r>
  <r>
    <x v="12"/>
    <x v="0"/>
    <x v="0"/>
    <n v="218"/>
    <n v="7"/>
    <n v="211"/>
    <n v="3.2110091743119268E-2"/>
    <n v="180"/>
    <x v="2"/>
    <s v="43633MatinCarrousel A"/>
    <s v="juin"/>
  </r>
  <r>
    <x v="12"/>
    <x v="0"/>
    <x v="1"/>
    <n v="207"/>
    <n v="3"/>
    <n v="204"/>
    <n v="1.4492753623188406E-2"/>
    <n v="180"/>
    <x v="2"/>
    <s v="43633MatinCarrousel B"/>
    <s v="juin"/>
  </r>
  <r>
    <x v="12"/>
    <x v="1"/>
    <x v="0"/>
    <n v="211"/>
    <n v="8"/>
    <n v="203"/>
    <n v="3.7914691943127965E-2"/>
    <n v="180"/>
    <x v="2"/>
    <s v="43633Après-midiCarrousel A"/>
    <s v="juin"/>
  </r>
  <r>
    <x v="12"/>
    <x v="1"/>
    <x v="1"/>
    <n v="207"/>
    <n v="3"/>
    <n v="204"/>
    <n v="1.4492753623188406E-2"/>
    <n v="180"/>
    <x v="2"/>
    <s v="43633Après-midiCarrousel B"/>
    <s v="juin"/>
  </r>
  <r>
    <x v="12"/>
    <x v="2"/>
    <x v="0"/>
    <n v="188"/>
    <n v="6"/>
    <n v="182"/>
    <n v="3.1914893617021274E-2"/>
    <n v="180"/>
    <x v="2"/>
    <s v="43633NuitCarrousel A"/>
    <s v="juin"/>
  </r>
  <r>
    <x v="12"/>
    <x v="2"/>
    <x v="1"/>
    <n v="193"/>
    <n v="7"/>
    <n v="186"/>
    <n v="3.6269430051813469E-2"/>
    <n v="180"/>
    <x v="2"/>
    <s v="43633NuitCarrousel B"/>
    <s v="juin"/>
  </r>
  <r>
    <x v="13"/>
    <x v="0"/>
    <x v="0"/>
    <n v="261"/>
    <n v="3"/>
    <n v="258"/>
    <n v="1.1494252873563218E-2"/>
    <n v="180"/>
    <x v="2"/>
    <s v="43634MatinCarrousel A"/>
    <s v="juin"/>
  </r>
  <r>
    <x v="13"/>
    <x v="0"/>
    <x v="1"/>
    <n v="240"/>
    <n v="5"/>
    <n v="235"/>
    <n v="2.0833333333333332E-2"/>
    <n v="180"/>
    <x v="2"/>
    <s v="43634MatinCarrousel B"/>
    <s v="juin"/>
  </r>
  <r>
    <x v="13"/>
    <x v="1"/>
    <x v="0"/>
    <n v="248"/>
    <n v="8"/>
    <n v="240"/>
    <n v="3.2258064516129031E-2"/>
    <n v="180"/>
    <x v="2"/>
    <s v="43634Après-midiCarrousel A"/>
    <s v="juin"/>
  </r>
  <r>
    <x v="13"/>
    <x v="1"/>
    <x v="1"/>
    <n v="188"/>
    <n v="3"/>
    <n v="185"/>
    <n v="1.5957446808510637E-2"/>
    <n v="180"/>
    <x v="2"/>
    <s v="43634Après-midiCarrousel B"/>
    <s v="juin"/>
  </r>
  <r>
    <x v="13"/>
    <x v="2"/>
    <x v="0"/>
    <n v="204"/>
    <n v="7"/>
    <n v="197"/>
    <n v="3.4313725490196081E-2"/>
    <n v="180"/>
    <x v="2"/>
    <s v="43634NuitCarrousel A"/>
    <s v="juin"/>
  </r>
  <r>
    <x v="13"/>
    <x v="2"/>
    <x v="1"/>
    <n v="195"/>
    <n v="6"/>
    <n v="189"/>
    <n v="3.0769230769230771E-2"/>
    <n v="180"/>
    <x v="2"/>
    <s v="43634NuitCarrousel B"/>
    <s v="juin"/>
  </r>
  <r>
    <x v="14"/>
    <x v="0"/>
    <x v="0"/>
    <n v="264"/>
    <n v="2"/>
    <n v="262"/>
    <n v="7.575757575757576E-3"/>
    <n v="180"/>
    <x v="2"/>
    <s v="43635MatinCarrousel A"/>
    <s v="juin"/>
  </r>
  <r>
    <x v="14"/>
    <x v="0"/>
    <x v="1"/>
    <n v="260"/>
    <n v="5"/>
    <n v="255"/>
    <n v="1.9230769230769232E-2"/>
    <n v="180"/>
    <x v="2"/>
    <s v="43635MatinCarrousel B"/>
    <s v="juin"/>
  </r>
  <r>
    <x v="14"/>
    <x v="1"/>
    <x v="0"/>
    <n v="203"/>
    <n v="10"/>
    <n v="193"/>
    <n v="4.9261083743842367E-2"/>
    <n v="180"/>
    <x v="2"/>
    <s v="43635Après-midiCarrousel A"/>
    <s v="juin"/>
  </r>
  <r>
    <x v="14"/>
    <x v="1"/>
    <x v="1"/>
    <n v="227"/>
    <n v="3"/>
    <n v="224"/>
    <n v="1.3215859030837005E-2"/>
    <n v="180"/>
    <x v="2"/>
    <s v="43635Après-midiCarrousel B"/>
    <s v="juin"/>
  </r>
  <r>
    <x v="14"/>
    <x v="2"/>
    <x v="0"/>
    <n v="192"/>
    <n v="4"/>
    <n v="188"/>
    <n v="2.0833333333333332E-2"/>
    <n v="180"/>
    <x v="2"/>
    <s v="43635NuitCarrousel A"/>
    <s v="juin"/>
  </r>
  <r>
    <x v="14"/>
    <x v="2"/>
    <x v="1"/>
    <n v="184"/>
    <n v="3"/>
    <n v="181"/>
    <n v="1.6304347826086956E-2"/>
    <n v="180"/>
    <x v="2"/>
    <s v="43635NuitCarrousel B"/>
    <s v="juin"/>
  </r>
  <r>
    <x v="15"/>
    <x v="0"/>
    <x v="0"/>
    <n v="261"/>
    <n v="5"/>
    <n v="256"/>
    <n v="1.9157088122605363E-2"/>
    <n v="180"/>
    <x v="2"/>
    <s v="43636MatinCarrousel A"/>
    <s v="juin"/>
  </r>
  <r>
    <x v="15"/>
    <x v="0"/>
    <x v="1"/>
    <n v="236"/>
    <n v="4"/>
    <n v="232"/>
    <n v="1.6949152542372881E-2"/>
    <n v="180"/>
    <x v="2"/>
    <s v="43636MatinCarrousel B"/>
    <s v="juin"/>
  </r>
  <r>
    <x v="15"/>
    <x v="1"/>
    <x v="0"/>
    <n v="256"/>
    <n v="13"/>
    <n v="243"/>
    <n v="5.078125E-2"/>
    <n v="180"/>
    <x v="2"/>
    <s v="43636Après-midiCarrousel A"/>
    <s v="juin"/>
  </r>
  <r>
    <x v="15"/>
    <x v="1"/>
    <x v="1"/>
    <n v="191"/>
    <n v="7"/>
    <n v="184"/>
    <n v="3.6649214659685861E-2"/>
    <n v="180"/>
    <x v="2"/>
    <s v="43636Après-midiCarrousel B"/>
    <s v="juin"/>
  </r>
  <r>
    <x v="15"/>
    <x v="2"/>
    <x v="0"/>
    <n v="248"/>
    <n v="3"/>
    <n v="245"/>
    <n v="1.2096774193548387E-2"/>
    <n v="180"/>
    <x v="2"/>
    <s v="43636NuitCarrousel A"/>
    <s v="juin"/>
  </r>
  <r>
    <x v="15"/>
    <x v="2"/>
    <x v="1"/>
    <n v="202"/>
    <n v="3"/>
    <n v="199"/>
    <n v="1.4851485148514851E-2"/>
    <n v="180"/>
    <x v="2"/>
    <s v="43636NuitCarrousel B"/>
    <s v="juin"/>
  </r>
  <r>
    <x v="16"/>
    <x v="0"/>
    <x v="0"/>
    <n v="221"/>
    <n v="6"/>
    <n v="215"/>
    <n v="2.7149321266968326E-2"/>
    <n v="180"/>
    <x v="2"/>
    <s v="43637MatinCarrousel A"/>
    <s v="juin"/>
  </r>
  <r>
    <x v="16"/>
    <x v="0"/>
    <x v="1"/>
    <n v="245"/>
    <n v="2"/>
    <n v="243"/>
    <n v="8.1632653061224497E-3"/>
    <n v="180"/>
    <x v="2"/>
    <s v="43637MatinCarrousel B"/>
    <s v="juin"/>
  </r>
  <r>
    <x v="16"/>
    <x v="1"/>
    <x v="0"/>
    <n v="244"/>
    <n v="7"/>
    <n v="237"/>
    <n v="2.8688524590163935E-2"/>
    <n v="180"/>
    <x v="2"/>
    <s v="43637Après-midiCarrousel A"/>
    <s v="juin"/>
  </r>
  <r>
    <x v="16"/>
    <x v="1"/>
    <x v="1"/>
    <n v="203"/>
    <n v="7"/>
    <n v="196"/>
    <n v="3.4482758620689655E-2"/>
    <n v="180"/>
    <x v="2"/>
    <s v="43637Après-midiCarrousel B"/>
    <s v="juin"/>
  </r>
  <r>
    <x v="16"/>
    <x v="2"/>
    <x v="0"/>
    <n v="200"/>
    <n v="7"/>
    <n v="193"/>
    <n v="3.5000000000000003E-2"/>
    <n v="180"/>
    <x v="2"/>
    <s v="43637NuitCarrousel A"/>
    <s v="juin"/>
  </r>
  <r>
    <x v="16"/>
    <x v="2"/>
    <x v="1"/>
    <n v="173"/>
    <n v="5"/>
    <n v="168"/>
    <n v="2.8901734104046242E-2"/>
    <n v="180"/>
    <x v="2"/>
    <s v="43637NuitCarrousel B"/>
    <s v="juin"/>
  </r>
  <r>
    <x v="17"/>
    <x v="0"/>
    <x v="1"/>
    <n v="258"/>
    <n v="5"/>
    <n v="253"/>
    <n v="1.937984496124031E-2"/>
    <n v="180"/>
    <x v="2"/>
    <s v="43638MatinCarrousel B"/>
    <s v="juin"/>
  </r>
  <r>
    <x v="17"/>
    <x v="1"/>
    <x v="0"/>
    <n v="255"/>
    <n v="13"/>
    <n v="242"/>
    <n v="5.0980392156862744E-2"/>
    <n v="180"/>
    <x v="2"/>
    <s v="43638Après-midiCarrousel A"/>
    <s v="juin"/>
  </r>
  <r>
    <x v="17"/>
    <x v="1"/>
    <x v="1"/>
    <n v="209"/>
    <n v="10"/>
    <n v="199"/>
    <n v="4.784688995215311E-2"/>
    <n v="180"/>
    <x v="2"/>
    <s v="43638Après-midiCarrousel B"/>
    <s v="juin"/>
  </r>
  <r>
    <x v="17"/>
    <x v="2"/>
    <x v="0"/>
    <n v="187"/>
    <n v="3"/>
    <n v="184"/>
    <n v="1.6042780748663103E-2"/>
    <n v="180"/>
    <x v="2"/>
    <s v="43638NuitCarrousel A"/>
    <s v="juin"/>
  </r>
  <r>
    <x v="17"/>
    <x v="2"/>
    <x v="1"/>
    <n v="172"/>
    <n v="5"/>
    <n v="167"/>
    <n v="2.9069767441860465E-2"/>
    <n v="180"/>
    <x v="2"/>
    <s v="43638NuitCarrousel B"/>
    <s v="juin"/>
  </r>
  <r>
    <x v="17"/>
    <x v="0"/>
    <x v="0"/>
    <n v="289"/>
    <n v="10"/>
    <n v="279"/>
    <n v="3.4602076124567477E-2"/>
    <n v="180"/>
    <x v="2"/>
    <s v="43638MatinCarrousel A"/>
    <s v="juin"/>
  </r>
  <r>
    <x v="18"/>
    <x v="0"/>
    <x v="0"/>
    <n v="274"/>
    <n v="9"/>
    <n v="265"/>
    <n v="3.2846715328467155E-2"/>
    <n v="180"/>
    <x v="3"/>
    <s v="43640MatinCarrousel A"/>
    <s v="juin"/>
  </r>
  <r>
    <x v="18"/>
    <x v="0"/>
    <x v="1"/>
    <n v="223"/>
    <n v="6"/>
    <n v="217"/>
    <n v="2.6905829596412557E-2"/>
    <n v="180"/>
    <x v="3"/>
    <s v="43640MatinCarrousel B"/>
    <s v="juin"/>
  </r>
  <r>
    <x v="18"/>
    <x v="1"/>
    <x v="0"/>
    <n v="276"/>
    <n v="7"/>
    <n v="269"/>
    <n v="2.5362318840579712E-2"/>
    <n v="180"/>
    <x v="3"/>
    <s v="43640Après-midiCarrousel A"/>
    <s v="juin"/>
  </r>
  <r>
    <x v="18"/>
    <x v="1"/>
    <x v="1"/>
    <n v="209"/>
    <n v="10"/>
    <n v="199"/>
    <n v="4.784688995215311E-2"/>
    <n v="180"/>
    <x v="3"/>
    <s v="43640Après-midiCarrousel B"/>
    <s v="juin"/>
  </r>
  <r>
    <x v="18"/>
    <x v="2"/>
    <x v="0"/>
    <n v="214"/>
    <n v="9"/>
    <n v="205"/>
    <n v="4.2056074766355138E-2"/>
    <n v="180"/>
    <x v="3"/>
    <s v="43640NuitCarrousel A"/>
    <s v="juin"/>
  </r>
  <r>
    <x v="18"/>
    <x v="2"/>
    <x v="1"/>
    <n v="222"/>
    <n v="4"/>
    <n v="218"/>
    <n v="1.8018018018018018E-2"/>
    <n v="180"/>
    <x v="3"/>
    <s v="43640NuitCarrousel B"/>
    <s v="juin"/>
  </r>
  <r>
    <x v="19"/>
    <x v="0"/>
    <x v="0"/>
    <n v="223"/>
    <n v="3"/>
    <n v="220"/>
    <n v="1.3452914798206279E-2"/>
    <n v="180"/>
    <x v="3"/>
    <s v="43641MatinCarrousel A"/>
    <s v="juin"/>
  </r>
  <r>
    <x v="19"/>
    <x v="0"/>
    <x v="1"/>
    <n v="205"/>
    <n v="6"/>
    <n v="199"/>
    <n v="2.9268292682926831E-2"/>
    <n v="180"/>
    <x v="3"/>
    <s v="43641MatinCarrousel B"/>
    <s v="juin"/>
  </r>
  <r>
    <x v="19"/>
    <x v="1"/>
    <x v="0"/>
    <n v="229"/>
    <n v="4"/>
    <n v="225"/>
    <n v="1.7467248908296942E-2"/>
    <n v="180"/>
    <x v="3"/>
    <s v="43641Après-midiCarrousel A"/>
    <s v="juin"/>
  </r>
  <r>
    <x v="19"/>
    <x v="1"/>
    <x v="1"/>
    <n v="227"/>
    <n v="5"/>
    <n v="222"/>
    <n v="2.2026431718061675E-2"/>
    <n v="180"/>
    <x v="3"/>
    <s v="43641Après-midiCarrousel B"/>
    <s v="juin"/>
  </r>
  <r>
    <x v="19"/>
    <x v="2"/>
    <x v="0"/>
    <n v="215"/>
    <n v="4"/>
    <n v="211"/>
    <n v="1.8604651162790697E-2"/>
    <n v="180"/>
    <x v="3"/>
    <s v="43641NuitCarrousel A"/>
    <s v="juin"/>
  </r>
  <r>
    <x v="19"/>
    <x v="2"/>
    <x v="1"/>
    <n v="194"/>
    <n v="5"/>
    <n v="189"/>
    <n v="2.5773195876288658E-2"/>
    <n v="180"/>
    <x v="3"/>
    <s v="43641NuitCarrousel B"/>
    <s v="juin"/>
  </r>
  <r>
    <x v="20"/>
    <x v="0"/>
    <x v="0"/>
    <n v="281"/>
    <n v="2"/>
    <n v="279"/>
    <n v="7.1174377224199285E-3"/>
    <n v="180"/>
    <x v="3"/>
    <s v="43642MatinCarrousel A"/>
    <s v="juin"/>
  </r>
  <r>
    <x v="20"/>
    <x v="0"/>
    <x v="1"/>
    <n v="262"/>
    <n v="6"/>
    <n v="256"/>
    <n v="2.2900763358778626E-2"/>
    <n v="180"/>
    <x v="3"/>
    <s v="43642MatinCarrousel B"/>
    <s v="juin"/>
  </r>
  <r>
    <x v="20"/>
    <x v="1"/>
    <x v="0"/>
    <n v="214"/>
    <n v="11"/>
    <n v="203"/>
    <n v="5.1401869158878503E-2"/>
    <n v="180"/>
    <x v="3"/>
    <s v="43642Après-midiCarrousel A"/>
    <s v="juin"/>
  </r>
  <r>
    <x v="20"/>
    <x v="1"/>
    <x v="1"/>
    <n v="208"/>
    <n v="3"/>
    <n v="205"/>
    <n v="1.4423076923076924E-2"/>
    <n v="180"/>
    <x v="3"/>
    <s v="43642Après-midiCarrousel B"/>
    <s v="juin"/>
  </r>
  <r>
    <x v="20"/>
    <x v="2"/>
    <x v="0"/>
    <n v="211"/>
    <n v="9"/>
    <n v="202"/>
    <n v="4.2654028436018961E-2"/>
    <n v="180"/>
    <x v="3"/>
    <s v="43642NuitCarrousel A"/>
    <s v="juin"/>
  </r>
  <r>
    <x v="20"/>
    <x v="2"/>
    <x v="1"/>
    <n v="185"/>
    <n v="6"/>
    <n v="179"/>
    <n v="3.2432432432432434E-2"/>
    <n v="180"/>
    <x v="3"/>
    <s v="43642NuitCarrousel B"/>
    <s v="juin"/>
  </r>
  <r>
    <x v="21"/>
    <x v="0"/>
    <x v="0"/>
    <n v="257"/>
    <n v="5"/>
    <n v="252"/>
    <n v="1.9455252918287938E-2"/>
    <n v="180"/>
    <x v="3"/>
    <s v="43643MatinCarrousel A"/>
    <s v="juin"/>
  </r>
  <r>
    <x v="21"/>
    <x v="0"/>
    <x v="1"/>
    <n v="220"/>
    <n v="6"/>
    <n v="214"/>
    <n v="2.7272727272727271E-2"/>
    <n v="180"/>
    <x v="3"/>
    <s v="43643MatinCarrousel B"/>
    <s v="juin"/>
  </r>
  <r>
    <x v="21"/>
    <x v="1"/>
    <x v="0"/>
    <n v="248"/>
    <n v="5"/>
    <n v="243"/>
    <n v="2.0161290322580645E-2"/>
    <n v="180"/>
    <x v="3"/>
    <s v="43643Après-midiCarrousel A"/>
    <s v="juin"/>
  </r>
  <r>
    <x v="21"/>
    <x v="1"/>
    <x v="1"/>
    <n v="207"/>
    <n v="6"/>
    <n v="201"/>
    <n v="2.8985507246376812E-2"/>
    <n v="180"/>
    <x v="3"/>
    <s v="43643Après-midiCarrousel B"/>
    <s v="juin"/>
  </r>
  <r>
    <x v="21"/>
    <x v="2"/>
    <x v="0"/>
    <n v="218"/>
    <n v="8"/>
    <n v="210"/>
    <n v="3.669724770642202E-2"/>
    <n v="180"/>
    <x v="3"/>
    <s v="43643NuitCarrousel A"/>
    <s v="juin"/>
  </r>
  <r>
    <x v="21"/>
    <x v="2"/>
    <x v="1"/>
    <n v="216"/>
    <n v="6"/>
    <n v="210"/>
    <n v="2.7777777777777776E-2"/>
    <n v="180"/>
    <x v="3"/>
    <s v="43643NuitCarrousel B"/>
    <s v="juin"/>
  </r>
  <r>
    <x v="22"/>
    <x v="0"/>
    <x v="0"/>
    <n v="233"/>
    <n v="7"/>
    <n v="226"/>
    <n v="3.0042918454935622E-2"/>
    <n v="180"/>
    <x v="3"/>
    <s v="43644MatinCarrousel A"/>
    <s v="juin"/>
  </r>
  <r>
    <x v="22"/>
    <x v="0"/>
    <x v="1"/>
    <n v="237"/>
    <n v="6"/>
    <n v="231"/>
    <n v="2.5316455696202531E-2"/>
    <n v="180"/>
    <x v="3"/>
    <s v="43644MatinCarrousel B"/>
    <s v="juin"/>
  </r>
  <r>
    <x v="22"/>
    <x v="1"/>
    <x v="0"/>
    <n v="238"/>
    <n v="4"/>
    <n v="234"/>
    <n v="1.680672268907563E-2"/>
    <n v="180"/>
    <x v="3"/>
    <s v="43644Après-midiCarrousel A"/>
    <s v="juin"/>
  </r>
  <r>
    <x v="22"/>
    <x v="1"/>
    <x v="1"/>
    <n v="193"/>
    <n v="5"/>
    <n v="188"/>
    <n v="2.5906735751295335E-2"/>
    <n v="180"/>
    <x v="3"/>
    <s v="43644Après-midiCarrousel B"/>
    <s v="juin"/>
  </r>
  <r>
    <x v="22"/>
    <x v="2"/>
    <x v="0"/>
    <n v="219"/>
    <n v="6"/>
    <n v="213"/>
    <n v="2.7397260273972601E-2"/>
    <n v="180"/>
    <x v="3"/>
    <s v="43644NuitCarrousel A"/>
    <s v="juin"/>
  </r>
  <r>
    <x v="22"/>
    <x v="2"/>
    <x v="1"/>
    <n v="194"/>
    <n v="2"/>
    <n v="192"/>
    <n v="1.0309278350515464E-2"/>
    <n v="180"/>
    <x v="3"/>
    <s v="43644NuitCarrousel B"/>
    <s v="juin"/>
  </r>
  <r>
    <x v="23"/>
    <x v="0"/>
    <x v="1"/>
    <n v="212"/>
    <n v="5"/>
    <n v="207"/>
    <n v="2.358490566037736E-2"/>
    <n v="180"/>
    <x v="3"/>
    <s v="43645MatinCarrousel B"/>
    <s v="juin"/>
  </r>
  <r>
    <x v="23"/>
    <x v="1"/>
    <x v="0"/>
    <n v="216"/>
    <n v="4"/>
    <n v="212"/>
    <n v="1.8518518518518517E-2"/>
    <n v="180"/>
    <x v="3"/>
    <s v="43645Après-midiCarrousel A"/>
    <s v="juin"/>
  </r>
  <r>
    <x v="23"/>
    <x v="1"/>
    <x v="1"/>
    <n v="193"/>
    <n v="7"/>
    <n v="186"/>
    <n v="3.6269430051813469E-2"/>
    <n v="180"/>
    <x v="3"/>
    <s v="43645Après-midiCarrousel B"/>
    <s v="juin"/>
  </r>
  <r>
    <x v="23"/>
    <x v="2"/>
    <x v="0"/>
    <n v="190"/>
    <n v="3"/>
    <n v="187"/>
    <n v="1.5789473684210527E-2"/>
    <n v="180"/>
    <x v="3"/>
    <s v="43645NuitCarrousel A"/>
    <s v="juin"/>
  </r>
  <r>
    <x v="23"/>
    <x v="2"/>
    <x v="1"/>
    <n v="201"/>
    <n v="8"/>
    <n v="193"/>
    <n v="3.9800995024875621E-2"/>
    <n v="180"/>
    <x v="3"/>
    <s v="43645NuitCarrousel B"/>
    <s v="juin"/>
  </r>
  <r>
    <x v="23"/>
    <x v="0"/>
    <x v="0"/>
    <n v="236"/>
    <n v="5"/>
    <n v="231"/>
    <n v="2.1186440677966101E-2"/>
    <n v="180"/>
    <x v="3"/>
    <s v="43645MatinCarrousel A"/>
    <s v="juin"/>
  </r>
  <r>
    <x v="24"/>
    <x v="0"/>
    <x v="0"/>
    <n v="263"/>
    <n v="9"/>
    <n v="254"/>
    <n v="3.4220532319391636E-2"/>
    <n v="180"/>
    <x v="4"/>
    <s v="43647MatinCarrousel A"/>
    <s v="juil"/>
  </r>
  <r>
    <x v="24"/>
    <x v="0"/>
    <x v="1"/>
    <n v="264"/>
    <n v="7"/>
    <n v="257"/>
    <n v="2.6515151515151516E-2"/>
    <n v="180"/>
    <x v="4"/>
    <s v="43647MatinCarrousel B"/>
    <s v="juil"/>
  </r>
  <r>
    <x v="24"/>
    <x v="1"/>
    <x v="0"/>
    <n v="241"/>
    <n v="4"/>
    <n v="237"/>
    <n v="1.6597510373443983E-2"/>
    <n v="180"/>
    <x v="4"/>
    <s v="43647Après-midiCarrousel A"/>
    <s v="juil"/>
  </r>
  <r>
    <x v="24"/>
    <x v="1"/>
    <x v="1"/>
    <n v="195"/>
    <n v="6"/>
    <n v="189"/>
    <n v="3.0769230769230771E-2"/>
    <n v="180"/>
    <x v="4"/>
    <s v="43647Après-midiCarrousel B"/>
    <s v="juil"/>
  </r>
  <r>
    <x v="24"/>
    <x v="2"/>
    <x v="0"/>
    <n v="239"/>
    <n v="6"/>
    <n v="233"/>
    <n v="2.5104602510460251E-2"/>
    <n v="180"/>
    <x v="4"/>
    <s v="43647NuitCarrousel A"/>
    <s v="juil"/>
  </r>
  <r>
    <x v="24"/>
    <x v="2"/>
    <x v="1"/>
    <n v="177"/>
    <n v="2"/>
    <n v="175"/>
    <n v="1.1299435028248588E-2"/>
    <n v="180"/>
    <x v="4"/>
    <s v="43647NuitCarrousel B"/>
    <s v="juil"/>
  </r>
  <r>
    <x v="25"/>
    <x v="0"/>
    <x v="0"/>
    <n v="296"/>
    <n v="7"/>
    <n v="289"/>
    <n v="2.364864864864865E-2"/>
    <n v="180"/>
    <x v="4"/>
    <s v="43648MatinCarrousel A"/>
    <s v="juil"/>
  </r>
  <r>
    <x v="25"/>
    <x v="0"/>
    <x v="1"/>
    <n v="228"/>
    <n v="6"/>
    <n v="222"/>
    <n v="2.6315789473684209E-2"/>
    <n v="180"/>
    <x v="4"/>
    <s v="43648MatinCarrousel B"/>
    <s v="juil"/>
  </r>
  <r>
    <x v="25"/>
    <x v="1"/>
    <x v="0"/>
    <n v="220"/>
    <n v="10"/>
    <n v="210"/>
    <n v="4.5454545454545456E-2"/>
    <n v="180"/>
    <x v="4"/>
    <s v="43648Après-midiCarrousel A"/>
    <s v="juil"/>
  </r>
  <r>
    <x v="25"/>
    <x v="1"/>
    <x v="1"/>
    <n v="239"/>
    <n v="11"/>
    <n v="228"/>
    <n v="4.6025104602510462E-2"/>
    <n v="180"/>
    <x v="4"/>
    <s v="43648Après-midiCarrousel B"/>
    <s v="juil"/>
  </r>
  <r>
    <x v="25"/>
    <x v="2"/>
    <x v="0"/>
    <n v="235"/>
    <n v="11"/>
    <n v="224"/>
    <n v="4.6808510638297871E-2"/>
    <n v="180"/>
    <x v="4"/>
    <s v="43648NuitCarrousel A"/>
    <s v="juil"/>
  </r>
  <r>
    <x v="25"/>
    <x v="2"/>
    <x v="1"/>
    <n v="170"/>
    <n v="3"/>
    <n v="167"/>
    <n v="1.7647058823529412E-2"/>
    <n v="180"/>
    <x v="4"/>
    <s v="43648NuitCarrousel B"/>
    <s v="juil"/>
  </r>
  <r>
    <x v="26"/>
    <x v="0"/>
    <x v="0"/>
    <n v="235"/>
    <n v="4"/>
    <n v="231"/>
    <n v="1.7021276595744681E-2"/>
    <n v="180"/>
    <x v="4"/>
    <s v="43649MatinCarrousel A"/>
    <s v="juil"/>
  </r>
  <r>
    <x v="26"/>
    <x v="0"/>
    <x v="1"/>
    <n v="232"/>
    <n v="3"/>
    <n v="229"/>
    <n v="1.2931034482758621E-2"/>
    <n v="180"/>
    <x v="4"/>
    <s v="43649MatinCarrousel B"/>
    <s v="juil"/>
  </r>
  <r>
    <x v="26"/>
    <x v="1"/>
    <x v="0"/>
    <n v="270"/>
    <n v="10"/>
    <n v="260"/>
    <n v="3.7037037037037035E-2"/>
    <n v="180"/>
    <x v="4"/>
    <s v="43649Après-midiCarrousel A"/>
    <s v="juil"/>
  </r>
  <r>
    <x v="26"/>
    <x v="1"/>
    <x v="1"/>
    <n v="243"/>
    <n v="6"/>
    <n v="237"/>
    <n v="2.4691358024691357E-2"/>
    <n v="180"/>
    <x v="4"/>
    <s v="43649Après-midiCarrousel B"/>
    <s v="juil"/>
  </r>
  <r>
    <x v="26"/>
    <x v="2"/>
    <x v="0"/>
    <n v="231"/>
    <n v="10"/>
    <n v="221"/>
    <n v="4.3290043290043288E-2"/>
    <n v="180"/>
    <x v="4"/>
    <s v="43649NuitCarrousel A"/>
    <s v="juil"/>
  </r>
  <r>
    <x v="26"/>
    <x v="2"/>
    <x v="1"/>
    <n v="226"/>
    <n v="8"/>
    <n v="218"/>
    <n v="3.5398230088495575E-2"/>
    <n v="180"/>
    <x v="4"/>
    <s v="43649NuitCarrousel B"/>
    <s v="juil"/>
  </r>
  <r>
    <x v="27"/>
    <x v="0"/>
    <x v="0"/>
    <n v="286"/>
    <n v="4"/>
    <n v="282"/>
    <n v="1.3986013986013986E-2"/>
    <n v="180"/>
    <x v="4"/>
    <s v="43650MatinCarrousel A"/>
    <s v="juil"/>
  </r>
  <r>
    <x v="27"/>
    <x v="0"/>
    <x v="1"/>
    <n v="251"/>
    <n v="7"/>
    <n v="244"/>
    <n v="2.7888446215139442E-2"/>
    <n v="180"/>
    <x v="4"/>
    <s v="43650MatinCarrousel B"/>
    <s v="juil"/>
  </r>
  <r>
    <x v="27"/>
    <x v="1"/>
    <x v="0"/>
    <n v="261"/>
    <n v="10"/>
    <n v="251"/>
    <n v="3.8314176245210725E-2"/>
    <n v="180"/>
    <x v="4"/>
    <s v="43650Après-midiCarrousel A"/>
    <s v="juil"/>
  </r>
  <r>
    <x v="27"/>
    <x v="1"/>
    <x v="1"/>
    <n v="210"/>
    <n v="3"/>
    <n v="207"/>
    <n v="1.4285714285714285E-2"/>
    <n v="180"/>
    <x v="4"/>
    <s v="43650Après-midiCarrousel B"/>
    <s v="juil"/>
  </r>
  <r>
    <x v="27"/>
    <x v="2"/>
    <x v="0"/>
    <n v="239"/>
    <n v="10"/>
    <n v="229"/>
    <n v="4.1841004184100417E-2"/>
    <n v="180"/>
    <x v="4"/>
    <s v="43650NuitCarrousel A"/>
    <s v="juil"/>
  </r>
  <r>
    <x v="27"/>
    <x v="2"/>
    <x v="1"/>
    <n v="171"/>
    <n v="2"/>
    <n v="169"/>
    <n v="1.1695906432748537E-2"/>
    <n v="180"/>
    <x v="4"/>
    <s v="43650NuitCarrousel B"/>
    <s v="juil"/>
  </r>
  <r>
    <x v="28"/>
    <x v="0"/>
    <x v="0"/>
    <n v="289"/>
    <n v="11"/>
    <n v="278"/>
    <n v="3.8062283737024222E-2"/>
    <n v="180"/>
    <x v="4"/>
    <s v="43651MatinCarrousel A"/>
    <s v="juil"/>
  </r>
  <r>
    <x v="28"/>
    <x v="0"/>
    <x v="1"/>
    <n v="259"/>
    <n v="6"/>
    <n v="253"/>
    <n v="2.3166023166023165E-2"/>
    <n v="180"/>
    <x v="4"/>
    <s v="43651MatinCarrousel B"/>
    <s v="juil"/>
  </r>
  <r>
    <x v="28"/>
    <x v="1"/>
    <x v="0"/>
    <n v="224"/>
    <n v="4"/>
    <n v="220"/>
    <n v="1.7857142857142856E-2"/>
    <n v="180"/>
    <x v="4"/>
    <s v="43651Après-midiCarrousel A"/>
    <s v="juil"/>
  </r>
  <r>
    <x v="28"/>
    <x v="1"/>
    <x v="1"/>
    <n v="245"/>
    <n v="3"/>
    <n v="242"/>
    <n v="1.2244897959183673E-2"/>
    <n v="180"/>
    <x v="4"/>
    <s v="43651Après-midiCarrousel B"/>
    <s v="juil"/>
  </r>
  <r>
    <x v="28"/>
    <x v="2"/>
    <x v="0"/>
    <n v="228"/>
    <n v="7"/>
    <n v="221"/>
    <n v="3.0701754385964911E-2"/>
    <n v="180"/>
    <x v="4"/>
    <s v="43651NuitCarrousel A"/>
    <s v="juil"/>
  </r>
  <r>
    <x v="28"/>
    <x v="2"/>
    <x v="1"/>
    <n v="186"/>
    <n v="2"/>
    <n v="184"/>
    <n v="1.0752688172043012E-2"/>
    <n v="180"/>
    <x v="4"/>
    <s v="43651NuitCarrousel B"/>
    <s v="juil"/>
  </r>
  <r>
    <x v="29"/>
    <x v="0"/>
    <x v="1"/>
    <n v="273"/>
    <n v="2"/>
    <n v="271"/>
    <n v="7.326007326007326E-3"/>
    <n v="180"/>
    <x v="4"/>
    <s v="43652MatinCarrousel B"/>
    <s v="juil"/>
  </r>
  <r>
    <x v="29"/>
    <x v="1"/>
    <x v="0"/>
    <n v="210"/>
    <n v="10"/>
    <n v="200"/>
    <n v="4.7619047619047616E-2"/>
    <n v="180"/>
    <x v="4"/>
    <s v="43652Après-midiCarrousel A"/>
    <s v="juil"/>
  </r>
  <r>
    <x v="29"/>
    <x v="1"/>
    <x v="1"/>
    <n v="260"/>
    <n v="9"/>
    <n v="251"/>
    <n v="3.4615384615384617E-2"/>
    <n v="180"/>
    <x v="4"/>
    <s v="43652Après-midiCarrousel B"/>
    <s v="juil"/>
  </r>
  <r>
    <x v="29"/>
    <x v="2"/>
    <x v="0"/>
    <n v="243"/>
    <n v="8"/>
    <n v="235"/>
    <n v="3.292181069958848E-2"/>
    <n v="180"/>
    <x v="4"/>
    <s v="43652NuitCarrousel A"/>
    <s v="juil"/>
  </r>
  <r>
    <x v="29"/>
    <x v="2"/>
    <x v="1"/>
    <n v="205"/>
    <n v="3"/>
    <n v="202"/>
    <n v="1.4634146341463415E-2"/>
    <n v="180"/>
    <x v="4"/>
    <s v="43652NuitCarrousel B"/>
    <s v="juil"/>
  </r>
  <r>
    <x v="29"/>
    <x v="0"/>
    <x v="0"/>
    <n v="264"/>
    <n v="3"/>
    <n v="261"/>
    <n v="1.1363636363636364E-2"/>
    <n v="180"/>
    <x v="4"/>
    <s v="43652MatinCarrousel A"/>
    <s v="juil"/>
  </r>
  <r>
    <x v="30"/>
    <x v="0"/>
    <x v="0"/>
    <n v="235"/>
    <n v="5"/>
    <n v="230"/>
    <n v="2.1276595744680851E-2"/>
    <n v="180"/>
    <x v="5"/>
    <s v="43654MatinCarrousel A"/>
    <s v="juil"/>
  </r>
  <r>
    <x v="30"/>
    <x v="0"/>
    <x v="1"/>
    <n v="231"/>
    <n v="7"/>
    <n v="224"/>
    <n v="3.0303030303030304E-2"/>
    <n v="180"/>
    <x v="5"/>
    <s v="43654MatinCarrousel B"/>
    <s v="juil"/>
  </r>
  <r>
    <x v="30"/>
    <x v="1"/>
    <x v="0"/>
    <n v="285"/>
    <n v="8"/>
    <n v="277"/>
    <n v="2.8070175438596492E-2"/>
    <n v="180"/>
    <x v="5"/>
    <s v="43654Après-midiCarrousel A"/>
    <s v="juil"/>
  </r>
  <r>
    <x v="30"/>
    <x v="1"/>
    <x v="1"/>
    <n v="212"/>
    <n v="10"/>
    <n v="202"/>
    <n v="4.716981132075472E-2"/>
    <n v="180"/>
    <x v="5"/>
    <s v="43654Après-midiCarrousel B"/>
    <s v="juil"/>
  </r>
  <r>
    <x v="30"/>
    <x v="2"/>
    <x v="0"/>
    <n v="181"/>
    <n v="2"/>
    <n v="179"/>
    <n v="1.1049723756906077E-2"/>
    <n v="180"/>
    <x v="5"/>
    <s v="43654NuitCarrousel A"/>
    <s v="juil"/>
  </r>
  <r>
    <x v="30"/>
    <x v="2"/>
    <x v="1"/>
    <n v="177"/>
    <n v="3"/>
    <n v="174"/>
    <n v="1.6949152542372881E-2"/>
    <n v="180"/>
    <x v="5"/>
    <s v="43654NuitCarrousel B"/>
    <s v="juil"/>
  </r>
  <r>
    <x v="31"/>
    <x v="0"/>
    <x v="0"/>
    <n v="243"/>
    <n v="6"/>
    <n v="237"/>
    <n v="2.4691358024691357E-2"/>
    <n v="180"/>
    <x v="5"/>
    <s v="43655MatinCarrousel A"/>
    <s v="juil"/>
  </r>
  <r>
    <x v="31"/>
    <x v="0"/>
    <x v="1"/>
    <n v="238"/>
    <n v="2"/>
    <n v="236"/>
    <n v="8.4033613445378148E-3"/>
    <n v="180"/>
    <x v="5"/>
    <s v="43655MatinCarrousel B"/>
    <s v="juil"/>
  </r>
  <r>
    <x v="31"/>
    <x v="1"/>
    <x v="0"/>
    <n v="244"/>
    <n v="4"/>
    <n v="240"/>
    <n v="1.6393442622950821E-2"/>
    <n v="180"/>
    <x v="5"/>
    <s v="43655Après-midiCarrousel A"/>
    <s v="juil"/>
  </r>
  <r>
    <x v="31"/>
    <x v="1"/>
    <x v="1"/>
    <n v="222"/>
    <n v="3"/>
    <n v="219"/>
    <n v="1.3513513513513514E-2"/>
    <n v="180"/>
    <x v="5"/>
    <s v="43655Après-midiCarrousel B"/>
    <s v="juil"/>
  </r>
  <r>
    <x v="31"/>
    <x v="2"/>
    <x v="0"/>
    <n v="190"/>
    <n v="5"/>
    <n v="185"/>
    <n v="2.6315789473684209E-2"/>
    <n v="180"/>
    <x v="5"/>
    <s v="43655NuitCarrousel A"/>
    <s v="juil"/>
  </r>
  <r>
    <x v="31"/>
    <x v="2"/>
    <x v="1"/>
    <n v="191"/>
    <n v="6"/>
    <n v="185"/>
    <n v="3.1413612565445025E-2"/>
    <n v="180"/>
    <x v="5"/>
    <s v="43655NuitCarrousel B"/>
    <s v="juil"/>
  </r>
  <r>
    <x v="32"/>
    <x v="0"/>
    <x v="0"/>
    <n v="280"/>
    <n v="10"/>
    <n v="270"/>
    <n v="3.5714285714285712E-2"/>
    <n v="180"/>
    <x v="5"/>
    <s v="43656MatinCarrousel A"/>
    <s v="juil"/>
  </r>
  <r>
    <x v="32"/>
    <x v="0"/>
    <x v="1"/>
    <n v="249"/>
    <n v="3"/>
    <n v="246"/>
    <n v="1.2048192771084338E-2"/>
    <n v="180"/>
    <x v="5"/>
    <s v="43656MatinCarrousel B"/>
    <s v="juil"/>
  </r>
  <r>
    <x v="32"/>
    <x v="1"/>
    <x v="0"/>
    <n v="256"/>
    <n v="14"/>
    <n v="242"/>
    <n v="5.46875E-2"/>
    <n v="180"/>
    <x v="5"/>
    <s v="43656Après-midiCarrousel A"/>
    <s v="juil"/>
  </r>
  <r>
    <x v="32"/>
    <x v="1"/>
    <x v="1"/>
    <n v="271"/>
    <n v="10"/>
    <n v="261"/>
    <n v="3.6900369003690037E-2"/>
    <n v="180"/>
    <x v="5"/>
    <s v="43656Après-midiCarrousel B"/>
    <s v="juil"/>
  </r>
  <r>
    <x v="32"/>
    <x v="2"/>
    <x v="0"/>
    <n v="240"/>
    <n v="10"/>
    <n v="230"/>
    <n v="4.1666666666666664E-2"/>
    <n v="180"/>
    <x v="5"/>
    <s v="43656NuitCarrousel A"/>
    <s v="juil"/>
  </r>
  <r>
    <x v="32"/>
    <x v="2"/>
    <x v="1"/>
    <n v="172"/>
    <n v="3"/>
    <n v="169"/>
    <n v="1.7441860465116279E-2"/>
    <n v="180"/>
    <x v="5"/>
    <s v="43656NuitCarrousel B"/>
    <s v="juil"/>
  </r>
  <r>
    <x v="33"/>
    <x v="0"/>
    <x v="0"/>
    <n v="235"/>
    <n v="6"/>
    <n v="229"/>
    <n v="2.553191489361702E-2"/>
    <n v="180"/>
    <x v="5"/>
    <s v="43657MatinCarrousel A"/>
    <s v="juil"/>
  </r>
  <r>
    <x v="33"/>
    <x v="0"/>
    <x v="1"/>
    <n v="241"/>
    <n v="8"/>
    <n v="233"/>
    <n v="3.3195020746887967E-2"/>
    <n v="180"/>
    <x v="5"/>
    <s v="43657MatinCarrousel B"/>
    <s v="juil"/>
  </r>
  <r>
    <x v="33"/>
    <x v="1"/>
    <x v="0"/>
    <n v="224"/>
    <n v="5"/>
    <n v="219"/>
    <n v="2.2321428571428572E-2"/>
    <n v="180"/>
    <x v="5"/>
    <s v="43657Après-midiCarrousel A"/>
    <s v="juil"/>
  </r>
  <r>
    <x v="33"/>
    <x v="1"/>
    <x v="1"/>
    <n v="202"/>
    <n v="7"/>
    <n v="195"/>
    <n v="3.4653465346534656E-2"/>
    <n v="180"/>
    <x v="5"/>
    <s v="43657Après-midiCarrousel B"/>
    <s v="juil"/>
  </r>
  <r>
    <x v="33"/>
    <x v="2"/>
    <x v="0"/>
    <n v="227"/>
    <n v="11"/>
    <n v="216"/>
    <n v="4.8458149779735685E-2"/>
    <n v="180"/>
    <x v="5"/>
    <s v="43657NuitCarrousel A"/>
    <s v="juil"/>
  </r>
  <r>
    <x v="33"/>
    <x v="2"/>
    <x v="1"/>
    <n v="185"/>
    <n v="2"/>
    <n v="183"/>
    <n v="1.0810810810810811E-2"/>
    <n v="180"/>
    <x v="5"/>
    <s v="43657NuitCarrousel B"/>
    <s v="juil"/>
  </r>
  <r>
    <x v="34"/>
    <x v="0"/>
    <x v="0"/>
    <n v="280"/>
    <n v="9"/>
    <n v="271"/>
    <n v="3.214285714285714E-2"/>
    <n v="180"/>
    <x v="5"/>
    <s v="43658MatinCarrousel A"/>
    <s v="juil"/>
  </r>
  <r>
    <x v="34"/>
    <x v="0"/>
    <x v="1"/>
    <n v="284"/>
    <n v="6"/>
    <n v="278"/>
    <n v="2.1126760563380281E-2"/>
    <n v="180"/>
    <x v="5"/>
    <s v="43658MatinCarrousel B"/>
    <s v="juil"/>
  </r>
  <r>
    <x v="34"/>
    <x v="1"/>
    <x v="0"/>
    <n v="255"/>
    <n v="11"/>
    <n v="244"/>
    <n v="4.3137254901960784E-2"/>
    <n v="180"/>
    <x v="5"/>
    <s v="43658Après-midiCarrousel A"/>
    <s v="juil"/>
  </r>
  <r>
    <x v="34"/>
    <x v="1"/>
    <x v="1"/>
    <n v="239"/>
    <n v="7"/>
    <n v="232"/>
    <n v="2.9288702928870293E-2"/>
    <n v="180"/>
    <x v="5"/>
    <s v="43658Après-midiCarrousel B"/>
    <s v="juil"/>
  </r>
  <r>
    <x v="34"/>
    <x v="2"/>
    <x v="0"/>
    <n v="219"/>
    <n v="8"/>
    <n v="211"/>
    <n v="3.6529680365296802E-2"/>
    <n v="180"/>
    <x v="5"/>
    <s v="43658NuitCarrousel A"/>
    <s v="juil"/>
  </r>
  <r>
    <x v="34"/>
    <x v="2"/>
    <x v="1"/>
    <n v="219"/>
    <n v="4"/>
    <n v="215"/>
    <n v="1.8264840182648401E-2"/>
    <n v="180"/>
    <x v="5"/>
    <s v="43658NuitCarrousel B"/>
    <s v="juil"/>
  </r>
  <r>
    <x v="35"/>
    <x v="0"/>
    <x v="0"/>
    <n v="294"/>
    <n v="4"/>
    <n v="290"/>
    <n v="1.3605442176870748E-2"/>
    <n v="180"/>
    <x v="5"/>
    <s v="43659MatinCarrousel A"/>
    <s v="juil"/>
  </r>
  <r>
    <x v="35"/>
    <x v="0"/>
    <x v="1"/>
    <n v="280"/>
    <n v="6"/>
    <n v="274"/>
    <n v="2.1428571428571429E-2"/>
    <n v="180"/>
    <x v="5"/>
    <s v="43659MatinCarrousel B"/>
    <s v="juil"/>
  </r>
  <r>
    <x v="35"/>
    <x v="1"/>
    <x v="0"/>
    <n v="223"/>
    <n v="5"/>
    <n v="218"/>
    <n v="2.2421524663677129E-2"/>
    <n v="180"/>
    <x v="5"/>
    <s v="43659Après-midiCarrousel A"/>
    <s v="juil"/>
  </r>
  <r>
    <x v="35"/>
    <x v="1"/>
    <x v="1"/>
    <n v="202"/>
    <n v="5"/>
    <n v="197"/>
    <n v="2.4752475247524754E-2"/>
    <n v="180"/>
    <x v="5"/>
    <s v="43659Après-midiCarrousel B"/>
    <s v="juil"/>
  </r>
  <r>
    <x v="35"/>
    <x v="2"/>
    <x v="0"/>
    <n v="241"/>
    <n v="7"/>
    <n v="234"/>
    <n v="2.9045643153526972E-2"/>
    <n v="180"/>
    <x v="5"/>
    <s v="43659NuitCarrousel A"/>
    <s v="juil"/>
  </r>
  <r>
    <x v="35"/>
    <x v="2"/>
    <x v="1"/>
    <n v="174"/>
    <n v="3"/>
    <n v="171"/>
    <n v="1.7241379310344827E-2"/>
    <n v="180"/>
    <x v="5"/>
    <s v="43659NuitCarrousel B"/>
    <s v="juil"/>
  </r>
  <r>
    <x v="36"/>
    <x v="0"/>
    <x v="0"/>
    <n v="231"/>
    <n v="9"/>
    <n v="222"/>
    <n v="3.896103896103896E-2"/>
    <n v="180"/>
    <x v="6"/>
    <s v="43661MatinCarrousel A"/>
    <s v="juil"/>
  </r>
  <r>
    <x v="36"/>
    <x v="0"/>
    <x v="1"/>
    <n v="281"/>
    <n v="3"/>
    <n v="278"/>
    <n v="1.0676156583629894E-2"/>
    <n v="180"/>
    <x v="6"/>
    <s v="43661MatinCarrousel B"/>
    <s v="juil"/>
  </r>
  <r>
    <x v="36"/>
    <x v="1"/>
    <x v="0"/>
    <n v="225"/>
    <n v="5"/>
    <n v="220"/>
    <n v="2.2222222222222223E-2"/>
    <n v="180"/>
    <x v="6"/>
    <s v="43661Après-midiCarrousel A"/>
    <s v="juil"/>
  </r>
  <r>
    <x v="36"/>
    <x v="1"/>
    <x v="1"/>
    <n v="276"/>
    <n v="14"/>
    <n v="262"/>
    <n v="5.0724637681159424E-2"/>
    <n v="180"/>
    <x v="6"/>
    <s v="43661Après-midiCarrousel B"/>
    <s v="juil"/>
  </r>
  <r>
    <x v="36"/>
    <x v="2"/>
    <x v="0"/>
    <n v="214"/>
    <n v="8"/>
    <n v="206"/>
    <n v="3.7383177570093455E-2"/>
    <n v="180"/>
    <x v="6"/>
    <s v="43661NuitCarrousel A"/>
    <s v="juil"/>
  </r>
  <r>
    <x v="36"/>
    <x v="2"/>
    <x v="1"/>
    <n v="190"/>
    <n v="7"/>
    <n v="183"/>
    <n v="3.6842105263157891E-2"/>
    <n v="180"/>
    <x v="6"/>
    <s v="43661NuitCarrousel B"/>
    <s v="juil"/>
  </r>
  <r>
    <x v="37"/>
    <x v="0"/>
    <x v="0"/>
    <n v="269"/>
    <n v="5"/>
    <n v="264"/>
    <n v="1.858736059479554E-2"/>
    <n v="180"/>
    <x v="6"/>
    <s v="43662MatinCarrousel A"/>
    <s v="juil"/>
  </r>
  <r>
    <x v="37"/>
    <x v="0"/>
    <x v="1"/>
    <n v="265"/>
    <n v="6"/>
    <n v="259"/>
    <n v="2.2641509433962263E-2"/>
    <n v="180"/>
    <x v="6"/>
    <s v="43662MatinCarrousel B"/>
    <s v="juil"/>
  </r>
  <r>
    <x v="37"/>
    <x v="1"/>
    <x v="0"/>
    <n v="294"/>
    <n v="16"/>
    <n v="278"/>
    <n v="5.4421768707482991E-2"/>
    <n v="180"/>
    <x v="6"/>
    <s v="43662Après-midiCarrousel A"/>
    <s v="juil"/>
  </r>
  <r>
    <x v="37"/>
    <x v="1"/>
    <x v="1"/>
    <n v="229"/>
    <n v="6"/>
    <n v="223"/>
    <n v="2.6200873362445413E-2"/>
    <n v="180"/>
    <x v="6"/>
    <s v="43662Après-midiCarrousel B"/>
    <s v="juil"/>
  </r>
  <r>
    <x v="37"/>
    <x v="2"/>
    <x v="0"/>
    <n v="199"/>
    <n v="5"/>
    <n v="194"/>
    <n v="2.5125628140703519E-2"/>
    <n v="180"/>
    <x v="6"/>
    <s v="43662NuitCarrousel A"/>
    <s v="juil"/>
  </r>
  <r>
    <x v="37"/>
    <x v="2"/>
    <x v="1"/>
    <n v="227"/>
    <n v="9"/>
    <n v="218"/>
    <n v="3.9647577092511016E-2"/>
    <n v="180"/>
    <x v="6"/>
    <s v="43662NuitCarrousel B"/>
    <s v="juil"/>
  </r>
  <r>
    <x v="38"/>
    <x v="0"/>
    <x v="0"/>
    <n v="261"/>
    <n v="10"/>
    <n v="251"/>
    <n v="3.8314176245210725E-2"/>
    <n v="180"/>
    <x v="6"/>
    <s v="43663MatinCarrousel A"/>
    <s v="juil"/>
  </r>
  <r>
    <x v="38"/>
    <x v="0"/>
    <x v="1"/>
    <n v="230"/>
    <n v="7"/>
    <n v="223"/>
    <n v="3.0434782608695653E-2"/>
    <n v="180"/>
    <x v="6"/>
    <s v="43663MatinCarrousel B"/>
    <s v="juil"/>
  </r>
  <r>
    <x v="38"/>
    <x v="1"/>
    <x v="0"/>
    <n v="268"/>
    <n v="14"/>
    <n v="254"/>
    <n v="5.2238805970149252E-2"/>
    <n v="180"/>
    <x v="6"/>
    <s v="43663Après-midiCarrousel A"/>
    <s v="juil"/>
  </r>
  <r>
    <x v="38"/>
    <x v="1"/>
    <x v="1"/>
    <n v="266"/>
    <n v="6"/>
    <n v="260"/>
    <n v="2.2556390977443608E-2"/>
    <n v="180"/>
    <x v="6"/>
    <s v="43663Après-midiCarrousel B"/>
    <s v="juil"/>
  </r>
  <r>
    <x v="38"/>
    <x v="2"/>
    <x v="0"/>
    <n v="242"/>
    <n v="5"/>
    <n v="237"/>
    <n v="2.0661157024793389E-2"/>
    <n v="180"/>
    <x v="6"/>
    <s v="43663NuitCarrousel A"/>
    <s v="juil"/>
  </r>
  <r>
    <x v="38"/>
    <x v="2"/>
    <x v="1"/>
    <n v="174"/>
    <n v="5"/>
    <n v="169"/>
    <n v="2.8735632183908046E-2"/>
    <n v="180"/>
    <x v="6"/>
    <s v="43663NuitCarrousel B"/>
    <s v="juil"/>
  </r>
  <r>
    <x v="39"/>
    <x v="0"/>
    <x v="0"/>
    <n v="296"/>
    <n v="7"/>
    <n v="289"/>
    <n v="2.364864864864865E-2"/>
    <n v="180"/>
    <x v="6"/>
    <s v="43664MatinCarrousel A"/>
    <s v="juil"/>
  </r>
  <r>
    <x v="39"/>
    <x v="0"/>
    <x v="1"/>
    <n v="289"/>
    <n v="8"/>
    <n v="281"/>
    <n v="2.768166089965398E-2"/>
    <n v="180"/>
    <x v="6"/>
    <s v="43664MatinCarrousel B"/>
    <s v="juil"/>
  </r>
  <r>
    <x v="39"/>
    <x v="1"/>
    <x v="0"/>
    <n v="236"/>
    <n v="8"/>
    <n v="228"/>
    <n v="3.3898305084745763E-2"/>
    <n v="180"/>
    <x v="6"/>
    <s v="43664Après-midiCarrousel A"/>
    <s v="juil"/>
  </r>
  <r>
    <x v="39"/>
    <x v="1"/>
    <x v="1"/>
    <n v="240"/>
    <n v="7"/>
    <n v="233"/>
    <n v="2.9166666666666667E-2"/>
    <n v="180"/>
    <x v="6"/>
    <s v="43664Après-midiCarrousel B"/>
    <s v="juil"/>
  </r>
  <r>
    <x v="39"/>
    <x v="2"/>
    <x v="0"/>
    <n v="224"/>
    <n v="3"/>
    <n v="221"/>
    <n v="1.3392857142857142E-2"/>
    <n v="180"/>
    <x v="6"/>
    <s v="43664NuitCarrousel A"/>
    <s v="juil"/>
  </r>
  <r>
    <x v="39"/>
    <x v="2"/>
    <x v="1"/>
    <n v="203"/>
    <n v="3"/>
    <n v="200"/>
    <n v="1.4778325123152709E-2"/>
    <n v="180"/>
    <x v="6"/>
    <s v="43664NuitCarrousel B"/>
    <s v="juil"/>
  </r>
  <r>
    <x v="40"/>
    <x v="0"/>
    <x v="0"/>
    <n v="261"/>
    <n v="5"/>
    <n v="256"/>
    <n v="1.9157088122605363E-2"/>
    <n v="180"/>
    <x v="6"/>
    <s v="43665MatinCarrousel A"/>
    <s v="juil"/>
  </r>
  <r>
    <x v="40"/>
    <x v="0"/>
    <x v="1"/>
    <n v="251"/>
    <n v="9"/>
    <n v="242"/>
    <n v="3.5856573705179286E-2"/>
    <n v="180"/>
    <x v="6"/>
    <s v="43665MatinCarrousel B"/>
    <s v="juil"/>
  </r>
  <r>
    <x v="40"/>
    <x v="1"/>
    <x v="0"/>
    <n v="236"/>
    <n v="11"/>
    <n v="225"/>
    <n v="4.6610169491525424E-2"/>
    <n v="180"/>
    <x v="6"/>
    <s v="43665Après-midiCarrousel A"/>
    <s v="juil"/>
  </r>
  <r>
    <x v="40"/>
    <x v="1"/>
    <x v="1"/>
    <n v="211"/>
    <n v="10"/>
    <n v="201"/>
    <n v="4.7393364928909949E-2"/>
    <n v="180"/>
    <x v="6"/>
    <s v="43665Après-midiCarrousel B"/>
    <s v="juil"/>
  </r>
  <r>
    <x v="40"/>
    <x v="2"/>
    <x v="0"/>
    <n v="205"/>
    <n v="10"/>
    <n v="195"/>
    <n v="4.878048780487805E-2"/>
    <n v="180"/>
    <x v="6"/>
    <s v="43665NuitCarrousel A"/>
    <s v="juil"/>
  </r>
  <r>
    <x v="40"/>
    <x v="2"/>
    <x v="1"/>
    <n v="216"/>
    <n v="5"/>
    <n v="211"/>
    <n v="2.3148148148148147E-2"/>
    <n v="180"/>
    <x v="6"/>
    <s v="43665NuitCarrousel B"/>
    <s v="juil"/>
  </r>
  <r>
    <x v="41"/>
    <x v="0"/>
    <x v="1"/>
    <n v="267"/>
    <n v="4"/>
    <n v="263"/>
    <n v="1.4981273408239701E-2"/>
    <n v="180"/>
    <x v="6"/>
    <s v="43666MatinCarrousel B"/>
    <s v="juil"/>
  </r>
  <r>
    <x v="41"/>
    <x v="1"/>
    <x v="0"/>
    <n v="258"/>
    <n v="8"/>
    <n v="250"/>
    <n v="3.1007751937984496E-2"/>
    <n v="180"/>
    <x v="6"/>
    <s v="43666Après-midiCarrousel A"/>
    <s v="juil"/>
  </r>
  <r>
    <x v="41"/>
    <x v="1"/>
    <x v="1"/>
    <n v="250"/>
    <n v="9"/>
    <n v="241"/>
    <n v="3.5999999999999997E-2"/>
    <n v="180"/>
    <x v="6"/>
    <s v="43666Après-midiCarrousel B"/>
    <s v="juil"/>
  </r>
  <r>
    <x v="41"/>
    <x v="2"/>
    <x v="0"/>
    <n v="230"/>
    <n v="10"/>
    <n v="220"/>
    <n v="4.3478260869565216E-2"/>
    <n v="180"/>
    <x v="6"/>
    <s v="43666NuitCarrousel A"/>
    <s v="juil"/>
  </r>
  <r>
    <x v="41"/>
    <x v="2"/>
    <x v="1"/>
    <n v="218"/>
    <n v="9"/>
    <n v="209"/>
    <n v="4.1284403669724773E-2"/>
    <n v="180"/>
    <x v="6"/>
    <s v="43666NuitCarrousel B"/>
    <s v="juil"/>
  </r>
  <r>
    <x v="41"/>
    <x v="0"/>
    <x v="0"/>
    <n v="255"/>
    <n v="9"/>
    <n v="246"/>
    <n v="3.5294117647058823E-2"/>
    <n v="180"/>
    <x v="6"/>
    <s v="43666MatinCarrousel A"/>
    <s v="juil"/>
  </r>
  <r>
    <x v="42"/>
    <x v="0"/>
    <x v="0"/>
    <n v="290"/>
    <n v="4"/>
    <n v="286"/>
    <n v="1.3793103448275862E-2"/>
    <n v="180"/>
    <x v="7"/>
    <s v="43668MatinCarrousel A"/>
    <s v="juil"/>
  </r>
  <r>
    <x v="42"/>
    <x v="0"/>
    <x v="1"/>
    <n v="248"/>
    <n v="2"/>
    <n v="246"/>
    <n v="8.0645161290322578E-3"/>
    <n v="180"/>
    <x v="7"/>
    <s v="43668MatinCarrousel B"/>
    <s v="juil"/>
  </r>
  <r>
    <x v="42"/>
    <x v="1"/>
    <x v="0"/>
    <n v="262"/>
    <n v="5"/>
    <n v="257"/>
    <n v="1.9083969465648856E-2"/>
    <n v="180"/>
    <x v="7"/>
    <s v="43668Après-midiCarrousel A"/>
    <s v="juil"/>
  </r>
  <r>
    <x v="42"/>
    <x v="1"/>
    <x v="1"/>
    <n v="222"/>
    <n v="4"/>
    <n v="218"/>
    <n v="1.8018018018018018E-2"/>
    <n v="180"/>
    <x v="7"/>
    <s v="43668Après-midiCarrousel B"/>
    <s v="juil"/>
  </r>
  <r>
    <x v="42"/>
    <x v="2"/>
    <x v="0"/>
    <n v="206"/>
    <n v="7"/>
    <n v="199"/>
    <n v="3.3980582524271843E-2"/>
    <n v="180"/>
    <x v="7"/>
    <s v="43668NuitCarrousel A"/>
    <s v="juil"/>
  </r>
  <r>
    <x v="42"/>
    <x v="2"/>
    <x v="1"/>
    <n v="180"/>
    <n v="5"/>
    <n v="175"/>
    <n v="2.7777777777777776E-2"/>
    <n v="180"/>
    <x v="7"/>
    <s v="43668NuitCarrousel B"/>
    <s v="juil"/>
  </r>
  <r>
    <x v="43"/>
    <x v="0"/>
    <x v="0"/>
    <n v="275"/>
    <n v="6"/>
    <n v="269"/>
    <n v="2.181818181818182E-2"/>
    <n v="180"/>
    <x v="7"/>
    <s v="43669MatinCarrousel A"/>
    <s v="juil"/>
  </r>
  <r>
    <x v="43"/>
    <x v="0"/>
    <x v="1"/>
    <n v="230"/>
    <n v="5"/>
    <n v="225"/>
    <n v="2.1739130434782608E-2"/>
    <n v="180"/>
    <x v="7"/>
    <s v="43669MatinCarrousel B"/>
    <s v="juil"/>
  </r>
  <r>
    <x v="43"/>
    <x v="1"/>
    <x v="0"/>
    <n v="294"/>
    <n v="16"/>
    <n v="278"/>
    <n v="5.4421768707482991E-2"/>
    <n v="180"/>
    <x v="7"/>
    <s v="43669Après-midiCarrousel A"/>
    <s v="juil"/>
  </r>
  <r>
    <x v="43"/>
    <x v="1"/>
    <x v="1"/>
    <n v="228"/>
    <n v="4"/>
    <n v="224"/>
    <n v="1.7543859649122806E-2"/>
    <n v="180"/>
    <x v="7"/>
    <s v="43669Après-midiCarrousel B"/>
    <s v="juil"/>
  </r>
  <r>
    <x v="43"/>
    <x v="2"/>
    <x v="0"/>
    <n v="234"/>
    <n v="5"/>
    <n v="229"/>
    <n v="2.1367521367521368E-2"/>
    <n v="180"/>
    <x v="7"/>
    <s v="43669NuitCarrousel A"/>
    <s v="juil"/>
  </r>
  <r>
    <x v="43"/>
    <x v="2"/>
    <x v="1"/>
    <n v="224"/>
    <n v="8"/>
    <n v="216"/>
    <n v="3.5714285714285712E-2"/>
    <n v="180"/>
    <x v="7"/>
    <s v="43669NuitCarrousel B"/>
    <s v="juil"/>
  </r>
  <r>
    <x v="44"/>
    <x v="0"/>
    <x v="0"/>
    <n v="270"/>
    <n v="8"/>
    <n v="262"/>
    <n v="2.9629629629629631E-2"/>
    <n v="180"/>
    <x v="7"/>
    <s v="43670MatinCarrousel A"/>
    <s v="juil"/>
  </r>
  <r>
    <x v="44"/>
    <x v="0"/>
    <x v="1"/>
    <n v="289"/>
    <n v="3"/>
    <n v="286"/>
    <n v="1.0380622837370242E-2"/>
    <n v="180"/>
    <x v="7"/>
    <s v="43670MatinCarrousel B"/>
    <s v="juil"/>
  </r>
  <r>
    <x v="44"/>
    <x v="1"/>
    <x v="0"/>
    <n v="230"/>
    <n v="7"/>
    <n v="223"/>
    <n v="3.0434782608695653E-2"/>
    <n v="180"/>
    <x v="7"/>
    <s v="43670Après-midiCarrousel A"/>
    <s v="juil"/>
  </r>
  <r>
    <x v="44"/>
    <x v="1"/>
    <x v="1"/>
    <n v="224"/>
    <n v="9"/>
    <n v="215"/>
    <n v="4.0178571428571432E-2"/>
    <n v="180"/>
    <x v="7"/>
    <s v="43670Après-midiCarrousel B"/>
    <s v="juil"/>
  </r>
  <r>
    <x v="44"/>
    <x v="2"/>
    <x v="0"/>
    <n v="178"/>
    <n v="5"/>
    <n v="173"/>
    <n v="2.8089887640449437E-2"/>
    <n v="180"/>
    <x v="7"/>
    <s v="43670NuitCarrousel A"/>
    <s v="juil"/>
  </r>
  <r>
    <x v="44"/>
    <x v="2"/>
    <x v="1"/>
    <n v="184"/>
    <n v="5"/>
    <n v="179"/>
    <n v="2.717391304347826E-2"/>
    <n v="180"/>
    <x v="7"/>
    <s v="43670NuitCarrousel B"/>
    <s v="juil"/>
  </r>
  <r>
    <x v="45"/>
    <x v="0"/>
    <x v="0"/>
    <n v="263"/>
    <n v="7"/>
    <n v="256"/>
    <n v="2.6615969581749048E-2"/>
    <n v="180"/>
    <x v="7"/>
    <s v="43671MatinCarrousel A"/>
    <s v="juil"/>
  </r>
  <r>
    <x v="45"/>
    <x v="0"/>
    <x v="1"/>
    <n v="227"/>
    <n v="4"/>
    <n v="223"/>
    <n v="1.7621145374449341E-2"/>
    <n v="180"/>
    <x v="7"/>
    <s v="43671MatinCarrousel B"/>
    <s v="juil"/>
  </r>
  <r>
    <x v="45"/>
    <x v="1"/>
    <x v="0"/>
    <n v="287"/>
    <n v="11"/>
    <n v="276"/>
    <n v="3.8327526132404179E-2"/>
    <n v="180"/>
    <x v="7"/>
    <s v="43671Après-midiCarrousel A"/>
    <s v="juil"/>
  </r>
  <r>
    <x v="45"/>
    <x v="1"/>
    <x v="1"/>
    <n v="222"/>
    <n v="10"/>
    <n v="212"/>
    <n v="4.5045045045045043E-2"/>
    <n v="180"/>
    <x v="7"/>
    <s v="43671Après-midiCarrousel B"/>
    <s v="juil"/>
  </r>
  <r>
    <x v="45"/>
    <x v="2"/>
    <x v="0"/>
    <n v="195"/>
    <n v="5"/>
    <n v="190"/>
    <n v="2.564102564102564E-2"/>
    <n v="180"/>
    <x v="7"/>
    <s v="43671NuitCarrousel A"/>
    <s v="juil"/>
  </r>
  <r>
    <x v="45"/>
    <x v="2"/>
    <x v="1"/>
    <n v="195"/>
    <n v="6"/>
    <n v="189"/>
    <n v="3.0769230769230771E-2"/>
    <n v="180"/>
    <x v="7"/>
    <s v="43671NuitCarrousel B"/>
    <s v="juil"/>
  </r>
  <r>
    <x v="46"/>
    <x v="0"/>
    <x v="0"/>
    <n v="301"/>
    <n v="8"/>
    <n v="293"/>
    <n v="2.6578073089700997E-2"/>
    <n v="180"/>
    <x v="7"/>
    <s v="43672MatinCarrousel A"/>
    <s v="juil"/>
  </r>
  <r>
    <x v="46"/>
    <x v="0"/>
    <x v="1"/>
    <n v="243"/>
    <n v="4"/>
    <n v="239"/>
    <n v="1.646090534979424E-2"/>
    <n v="180"/>
    <x v="7"/>
    <s v="43672MatinCarrousel B"/>
    <s v="juil"/>
  </r>
  <r>
    <x v="46"/>
    <x v="1"/>
    <x v="0"/>
    <n v="264"/>
    <n v="10"/>
    <n v="254"/>
    <n v="3.787878787878788E-2"/>
    <n v="180"/>
    <x v="7"/>
    <s v="43672Après-midiCarrousel A"/>
    <s v="juil"/>
  </r>
  <r>
    <x v="46"/>
    <x v="1"/>
    <x v="1"/>
    <n v="250"/>
    <n v="6"/>
    <n v="244"/>
    <n v="2.4E-2"/>
    <n v="180"/>
    <x v="7"/>
    <s v="43672Après-midiCarrousel B"/>
    <s v="juil"/>
  </r>
  <r>
    <x v="46"/>
    <x v="2"/>
    <x v="0"/>
    <n v="236"/>
    <n v="11"/>
    <n v="225"/>
    <n v="4.6610169491525424E-2"/>
    <n v="180"/>
    <x v="7"/>
    <s v="43672NuitCarrousel A"/>
    <s v="juil"/>
  </r>
  <r>
    <x v="46"/>
    <x v="2"/>
    <x v="1"/>
    <n v="228"/>
    <n v="8"/>
    <n v="220"/>
    <n v="3.5087719298245612E-2"/>
    <n v="180"/>
    <x v="7"/>
    <s v="43672NuitCarrousel B"/>
    <s v="juil"/>
  </r>
  <r>
    <x v="47"/>
    <x v="0"/>
    <x v="0"/>
    <n v="241"/>
    <n v="9"/>
    <n v="232"/>
    <n v="3.7344398340248962E-2"/>
    <n v="180"/>
    <x v="7"/>
    <s v="43673MatinCarrousel A"/>
    <s v="juil"/>
  </r>
  <r>
    <x v="47"/>
    <x v="0"/>
    <x v="1"/>
    <n v="277"/>
    <n v="6"/>
    <n v="271"/>
    <n v="2.1660649819494584E-2"/>
    <n v="180"/>
    <x v="7"/>
    <s v="43673MatinCarrousel B"/>
    <s v="juil"/>
  </r>
  <r>
    <x v="47"/>
    <x v="1"/>
    <x v="0"/>
    <n v="226"/>
    <n v="10"/>
    <n v="216"/>
    <n v="4.4247787610619468E-2"/>
    <n v="180"/>
    <x v="7"/>
    <s v="43673Après-midiCarrousel A"/>
    <s v="juil"/>
  </r>
  <r>
    <x v="47"/>
    <x v="1"/>
    <x v="1"/>
    <n v="259"/>
    <n v="8"/>
    <n v="251"/>
    <n v="3.0888030888030889E-2"/>
    <n v="180"/>
    <x v="7"/>
    <s v="43673Après-midiCarrousel B"/>
    <s v="juil"/>
  </r>
  <r>
    <x v="47"/>
    <x v="2"/>
    <x v="0"/>
    <n v="222"/>
    <n v="9"/>
    <n v="213"/>
    <n v="4.0540540540540543E-2"/>
    <n v="180"/>
    <x v="7"/>
    <s v="43673NuitCarrousel A"/>
    <s v="juil"/>
  </r>
  <r>
    <x v="47"/>
    <x v="2"/>
    <x v="1"/>
    <n v="232"/>
    <n v="10"/>
    <n v="222"/>
    <n v="4.3103448275862072E-2"/>
    <n v="180"/>
    <x v="7"/>
    <s v="43673NuitCarrousel B"/>
    <s v="juil"/>
  </r>
  <r>
    <x v="48"/>
    <x v="0"/>
    <x v="0"/>
    <n v="250"/>
    <n v="3"/>
    <n v="247"/>
    <n v="1.2E-2"/>
    <n v="180"/>
    <x v="8"/>
    <s v="43675MatinCarrousel A"/>
    <s v="juil"/>
  </r>
  <r>
    <x v="48"/>
    <x v="0"/>
    <x v="1"/>
    <n v="267"/>
    <n v="7"/>
    <n v="260"/>
    <n v="2.6217228464419477E-2"/>
    <n v="180"/>
    <x v="8"/>
    <s v="43675MatinCarrousel B"/>
    <s v="juil"/>
  </r>
  <r>
    <x v="48"/>
    <x v="1"/>
    <x v="0"/>
    <n v="249"/>
    <n v="4"/>
    <n v="245"/>
    <n v="1.6064257028112448E-2"/>
    <n v="180"/>
    <x v="8"/>
    <s v="43675Après-midiCarrousel A"/>
    <s v="juil"/>
  </r>
  <r>
    <x v="48"/>
    <x v="1"/>
    <x v="1"/>
    <n v="226"/>
    <n v="5"/>
    <n v="221"/>
    <n v="2.2123893805309734E-2"/>
    <n v="180"/>
    <x v="8"/>
    <s v="43675Après-midiCarrousel B"/>
    <s v="juil"/>
  </r>
  <r>
    <x v="48"/>
    <x v="2"/>
    <x v="0"/>
    <n v="237"/>
    <n v="11"/>
    <n v="226"/>
    <n v="4.6413502109704644E-2"/>
    <n v="180"/>
    <x v="8"/>
    <s v="43675NuitCarrousel A"/>
    <s v="juil"/>
  </r>
  <r>
    <x v="48"/>
    <x v="2"/>
    <x v="1"/>
    <n v="188"/>
    <n v="2"/>
    <n v="186"/>
    <n v="1.0638297872340425E-2"/>
    <n v="180"/>
    <x v="8"/>
    <s v="43675NuitCarrousel B"/>
    <s v="juil"/>
  </r>
  <r>
    <x v="49"/>
    <x v="0"/>
    <x v="0"/>
    <n v="245"/>
    <n v="5"/>
    <n v="240"/>
    <n v="2.0408163265306121E-2"/>
    <n v="180"/>
    <x v="8"/>
    <s v="43676MatinCarrousel A"/>
    <s v="juil"/>
  </r>
  <r>
    <x v="49"/>
    <x v="0"/>
    <x v="1"/>
    <n v="286"/>
    <n v="10"/>
    <n v="276"/>
    <n v="3.4965034965034968E-2"/>
    <n v="180"/>
    <x v="8"/>
    <s v="43676MatinCarrousel B"/>
    <s v="juil"/>
  </r>
  <r>
    <x v="49"/>
    <x v="1"/>
    <x v="0"/>
    <n v="231"/>
    <n v="13"/>
    <n v="218"/>
    <n v="5.627705627705628E-2"/>
    <n v="180"/>
    <x v="8"/>
    <s v="43676Après-midiCarrousel A"/>
    <s v="juil"/>
  </r>
  <r>
    <x v="49"/>
    <x v="1"/>
    <x v="1"/>
    <n v="234"/>
    <n v="4"/>
    <n v="230"/>
    <n v="1.7094017094017096E-2"/>
    <n v="180"/>
    <x v="8"/>
    <s v="43676Après-midiCarrousel B"/>
    <s v="juil"/>
  </r>
  <r>
    <x v="49"/>
    <x v="2"/>
    <x v="0"/>
    <n v="216"/>
    <n v="6"/>
    <n v="210"/>
    <n v="2.7777777777777776E-2"/>
    <n v="180"/>
    <x v="8"/>
    <s v="43676NuitCarrousel A"/>
    <s v="juil"/>
  </r>
  <r>
    <x v="49"/>
    <x v="2"/>
    <x v="1"/>
    <n v="224"/>
    <n v="3"/>
    <n v="221"/>
    <n v="1.3392857142857142E-2"/>
    <n v="180"/>
    <x v="8"/>
    <s v="43676NuitCarrousel B"/>
    <s v="juil"/>
  </r>
  <r>
    <x v="50"/>
    <x v="0"/>
    <x v="0"/>
    <n v="300"/>
    <n v="10"/>
    <n v="290"/>
    <n v="3.3333333333333333E-2"/>
    <n v="180"/>
    <x v="8"/>
    <s v="43677MatinCarrousel A"/>
    <s v="juil"/>
  </r>
  <r>
    <x v="50"/>
    <x v="0"/>
    <x v="1"/>
    <n v="301"/>
    <n v="9"/>
    <n v="292"/>
    <n v="2.9900332225913623E-2"/>
    <n v="180"/>
    <x v="8"/>
    <s v="43677MatinCarrousel B"/>
    <s v="juil"/>
  </r>
  <r>
    <x v="50"/>
    <x v="1"/>
    <x v="0"/>
    <n v="249"/>
    <n v="13"/>
    <n v="236"/>
    <n v="5.2208835341365459E-2"/>
    <n v="180"/>
    <x v="8"/>
    <s v="43677Après-midiCarrousel A"/>
    <s v="juil"/>
  </r>
  <r>
    <x v="50"/>
    <x v="1"/>
    <x v="1"/>
    <n v="243"/>
    <n v="8"/>
    <n v="235"/>
    <n v="3.292181069958848E-2"/>
    <n v="180"/>
    <x v="8"/>
    <s v="43677Après-midiCarrousel B"/>
    <s v="juil"/>
  </r>
  <r>
    <x v="50"/>
    <x v="2"/>
    <x v="0"/>
    <n v="225"/>
    <n v="3"/>
    <n v="222"/>
    <n v="1.3333333333333334E-2"/>
    <n v="180"/>
    <x v="8"/>
    <s v="43677NuitCarrousel A"/>
    <s v="juil"/>
  </r>
  <r>
    <x v="50"/>
    <x v="2"/>
    <x v="1"/>
    <n v="174"/>
    <n v="3"/>
    <n v="171"/>
    <n v="1.7241379310344827E-2"/>
    <n v="180"/>
    <x v="8"/>
    <s v="43677NuitCarrousel B"/>
    <s v="juil"/>
  </r>
  <r>
    <x v="51"/>
    <x v="0"/>
    <x v="0"/>
    <n v="235"/>
    <n v="9"/>
    <n v="226"/>
    <n v="3.8297872340425532E-2"/>
    <n v="180"/>
    <x v="8"/>
    <s v="43678MatinCarrousel A"/>
    <s v="août"/>
  </r>
  <r>
    <x v="51"/>
    <x v="0"/>
    <x v="1"/>
    <n v="302"/>
    <n v="10"/>
    <n v="292"/>
    <n v="3.3112582781456956E-2"/>
    <n v="180"/>
    <x v="8"/>
    <s v="43678MatinCarrousel B"/>
    <s v="août"/>
  </r>
  <r>
    <x v="51"/>
    <x v="1"/>
    <x v="0"/>
    <n v="299"/>
    <n v="16"/>
    <n v="283"/>
    <n v="5.3511705685618728E-2"/>
    <n v="180"/>
    <x v="8"/>
    <s v="43678Après-midiCarrousel A"/>
    <s v="août"/>
  </r>
  <r>
    <x v="51"/>
    <x v="1"/>
    <x v="1"/>
    <n v="235"/>
    <n v="5"/>
    <n v="230"/>
    <n v="2.1276595744680851E-2"/>
    <n v="180"/>
    <x v="8"/>
    <s v="43678Après-midiCarrousel B"/>
    <s v="août"/>
  </r>
  <r>
    <x v="51"/>
    <x v="2"/>
    <x v="0"/>
    <n v="207"/>
    <n v="3"/>
    <n v="204"/>
    <n v="1.4492753623188406E-2"/>
    <n v="180"/>
    <x v="8"/>
    <s v="43678NuitCarrousel A"/>
    <s v="août"/>
  </r>
  <r>
    <x v="51"/>
    <x v="2"/>
    <x v="1"/>
    <n v="221"/>
    <n v="7"/>
    <n v="214"/>
    <n v="3.1674208144796379E-2"/>
    <n v="180"/>
    <x v="8"/>
    <s v="43678NuitCarrousel B"/>
    <s v="août"/>
  </r>
  <r>
    <x v="52"/>
    <x v="0"/>
    <x v="0"/>
    <n v="281"/>
    <n v="5"/>
    <n v="276"/>
    <n v="1.7793594306049824E-2"/>
    <n v="180"/>
    <x v="8"/>
    <s v="43679MatinCarrousel A"/>
    <s v="août"/>
  </r>
  <r>
    <x v="52"/>
    <x v="0"/>
    <x v="1"/>
    <n v="278"/>
    <n v="7"/>
    <n v="271"/>
    <n v="2.5179856115107913E-2"/>
    <n v="180"/>
    <x v="8"/>
    <s v="43679MatinCarrousel B"/>
    <s v="août"/>
  </r>
  <r>
    <x v="52"/>
    <x v="1"/>
    <x v="0"/>
    <n v="242"/>
    <n v="8"/>
    <n v="234"/>
    <n v="3.3057851239669422E-2"/>
    <n v="180"/>
    <x v="8"/>
    <s v="43679Après-midiCarrousel A"/>
    <s v="août"/>
  </r>
  <r>
    <x v="52"/>
    <x v="1"/>
    <x v="1"/>
    <n v="228"/>
    <n v="5"/>
    <n v="223"/>
    <n v="2.1929824561403508E-2"/>
    <n v="180"/>
    <x v="8"/>
    <s v="43679Après-midiCarrousel B"/>
    <s v="août"/>
  </r>
  <r>
    <x v="52"/>
    <x v="2"/>
    <x v="0"/>
    <n v="209"/>
    <n v="10"/>
    <n v="199"/>
    <n v="4.784688995215311E-2"/>
    <n v="180"/>
    <x v="8"/>
    <s v="43679NuitCarrousel A"/>
    <s v="août"/>
  </r>
  <r>
    <x v="52"/>
    <x v="2"/>
    <x v="1"/>
    <n v="213"/>
    <n v="8"/>
    <n v="205"/>
    <n v="3.7558685446009391E-2"/>
    <n v="180"/>
    <x v="8"/>
    <s v="43679NuitCarrousel B"/>
    <s v="août"/>
  </r>
  <r>
    <x v="53"/>
    <x v="0"/>
    <x v="1"/>
    <n v="235"/>
    <n v="8"/>
    <n v="227"/>
    <n v="3.4042553191489362E-2"/>
    <n v="180"/>
    <x v="8"/>
    <s v="43680MatinCarrousel B"/>
    <s v="août"/>
  </r>
  <r>
    <x v="53"/>
    <x v="1"/>
    <x v="0"/>
    <n v="240"/>
    <n v="8"/>
    <n v="232"/>
    <n v="3.3333333333333333E-2"/>
    <n v="180"/>
    <x v="8"/>
    <s v="43680Après-midiCarrousel A"/>
    <s v="août"/>
  </r>
  <r>
    <x v="53"/>
    <x v="1"/>
    <x v="1"/>
    <n v="294"/>
    <n v="10"/>
    <n v="284"/>
    <n v="3.4013605442176874E-2"/>
    <n v="180"/>
    <x v="8"/>
    <s v="43680Après-midiCarrousel B"/>
    <s v="août"/>
  </r>
  <r>
    <x v="53"/>
    <x v="2"/>
    <x v="0"/>
    <n v="188"/>
    <n v="9"/>
    <n v="179"/>
    <n v="4.7872340425531915E-2"/>
    <n v="180"/>
    <x v="8"/>
    <s v="43680NuitCarrousel A"/>
    <s v="août"/>
  </r>
  <r>
    <x v="53"/>
    <x v="2"/>
    <x v="1"/>
    <n v="220"/>
    <n v="7"/>
    <n v="213"/>
    <n v="3.1818181818181815E-2"/>
    <n v="180"/>
    <x v="8"/>
    <s v="43680NuitCarrousel B"/>
    <s v="août"/>
  </r>
  <r>
    <x v="53"/>
    <x v="0"/>
    <x v="0"/>
    <n v="253"/>
    <n v="6"/>
    <n v="247"/>
    <n v="2.3715415019762844E-2"/>
    <n v="180"/>
    <x v="8"/>
    <s v="43680MatinCarrousel A"/>
    <s v="août"/>
  </r>
  <r>
    <x v="54"/>
    <x v="0"/>
    <x v="0"/>
    <n v="303"/>
    <n v="9"/>
    <n v="294"/>
    <n v="2.9702970297029702E-2"/>
    <n v="180"/>
    <x v="9"/>
    <s v="43703MatinCarrousel A"/>
    <s v="août"/>
  </r>
  <r>
    <x v="54"/>
    <x v="0"/>
    <x v="1"/>
    <n v="283"/>
    <n v="9"/>
    <n v="274"/>
    <n v="3.1802120141342753E-2"/>
    <n v="180"/>
    <x v="9"/>
    <s v="43703MatinCarrousel B"/>
    <s v="août"/>
  </r>
  <r>
    <x v="54"/>
    <x v="1"/>
    <x v="0"/>
    <n v="236"/>
    <n v="8"/>
    <n v="228"/>
    <n v="3.3898305084745763E-2"/>
    <n v="180"/>
    <x v="9"/>
    <s v="43703Après-midiCarrousel A"/>
    <s v="août"/>
  </r>
  <r>
    <x v="54"/>
    <x v="1"/>
    <x v="1"/>
    <n v="242"/>
    <n v="8"/>
    <n v="234"/>
    <n v="3.3057851239669422E-2"/>
    <n v="180"/>
    <x v="9"/>
    <s v="43703Après-midiCarrousel B"/>
    <s v="août"/>
  </r>
  <r>
    <x v="54"/>
    <x v="2"/>
    <x v="0"/>
    <n v="200"/>
    <n v="10"/>
    <n v="190"/>
    <n v="0.05"/>
    <n v="180"/>
    <x v="9"/>
    <s v="43703NuitCarrousel A"/>
    <s v="août"/>
  </r>
  <r>
    <x v="54"/>
    <x v="2"/>
    <x v="1"/>
    <n v="212"/>
    <n v="3"/>
    <n v="209"/>
    <n v="1.4150943396226415E-2"/>
    <n v="180"/>
    <x v="9"/>
    <s v="43703NuitCarrousel B"/>
    <s v="août"/>
  </r>
  <r>
    <x v="55"/>
    <x v="0"/>
    <x v="0"/>
    <n v="266"/>
    <n v="9"/>
    <n v="257"/>
    <n v="3.3834586466165412E-2"/>
    <n v="180"/>
    <x v="9"/>
    <s v="43704MatinCarrousel A"/>
    <s v="août"/>
  </r>
  <r>
    <x v="55"/>
    <x v="0"/>
    <x v="1"/>
    <n v="278"/>
    <n v="9"/>
    <n v="269"/>
    <n v="3.237410071942446E-2"/>
    <n v="180"/>
    <x v="9"/>
    <s v="43704MatinCarrousel B"/>
    <s v="août"/>
  </r>
  <r>
    <x v="55"/>
    <x v="1"/>
    <x v="0"/>
    <n v="284"/>
    <n v="14"/>
    <n v="270"/>
    <n v="4.9295774647887321E-2"/>
    <n v="180"/>
    <x v="9"/>
    <s v="43704Après-midiCarrousel A"/>
    <s v="août"/>
  </r>
  <r>
    <x v="55"/>
    <x v="1"/>
    <x v="1"/>
    <n v="235"/>
    <n v="9"/>
    <n v="226"/>
    <n v="3.8297872340425532E-2"/>
    <n v="180"/>
    <x v="9"/>
    <s v="43704Après-midiCarrousel B"/>
    <s v="août"/>
  </r>
  <r>
    <x v="55"/>
    <x v="2"/>
    <x v="0"/>
    <n v="198"/>
    <n v="5"/>
    <n v="193"/>
    <n v="2.5252525252525252E-2"/>
    <n v="180"/>
    <x v="9"/>
    <s v="43704NuitCarrousel A"/>
    <s v="août"/>
  </r>
  <r>
    <x v="55"/>
    <x v="2"/>
    <x v="1"/>
    <n v="192"/>
    <n v="2"/>
    <n v="190"/>
    <n v="1.0416666666666666E-2"/>
    <n v="180"/>
    <x v="9"/>
    <s v="43704NuitCarrousel B"/>
    <s v="août"/>
  </r>
  <r>
    <x v="56"/>
    <x v="0"/>
    <x v="0"/>
    <n v="246"/>
    <n v="4"/>
    <n v="242"/>
    <n v="1.6260162601626018E-2"/>
    <n v="180"/>
    <x v="9"/>
    <s v="43705MatinCarrousel A"/>
    <s v="août"/>
  </r>
  <r>
    <x v="56"/>
    <x v="0"/>
    <x v="1"/>
    <n v="241"/>
    <n v="4"/>
    <n v="237"/>
    <n v="1.6597510373443983E-2"/>
    <n v="180"/>
    <x v="9"/>
    <s v="43705MatinCarrousel B"/>
    <s v="août"/>
  </r>
  <r>
    <x v="56"/>
    <x v="1"/>
    <x v="0"/>
    <n v="283"/>
    <n v="8"/>
    <n v="275"/>
    <n v="2.8268551236749116E-2"/>
    <n v="180"/>
    <x v="9"/>
    <s v="43705Après-midiCarrousel A"/>
    <s v="août"/>
  </r>
  <r>
    <x v="56"/>
    <x v="1"/>
    <x v="1"/>
    <n v="252"/>
    <n v="9"/>
    <n v="243"/>
    <n v="3.5714285714285712E-2"/>
    <n v="180"/>
    <x v="9"/>
    <s v="43705Après-midiCarrousel B"/>
    <s v="août"/>
  </r>
  <r>
    <x v="56"/>
    <x v="2"/>
    <x v="0"/>
    <n v="201"/>
    <n v="10"/>
    <n v="191"/>
    <n v="4.975124378109453E-2"/>
    <n v="180"/>
    <x v="9"/>
    <s v="43705NuitCarrousel A"/>
    <s v="août"/>
  </r>
  <r>
    <x v="56"/>
    <x v="2"/>
    <x v="1"/>
    <n v="230"/>
    <n v="7"/>
    <n v="223"/>
    <n v="3.0434782608695653E-2"/>
    <n v="180"/>
    <x v="9"/>
    <s v="43705NuitCarrousel B"/>
    <s v="août"/>
  </r>
  <r>
    <x v="57"/>
    <x v="0"/>
    <x v="0"/>
    <n v="305"/>
    <n v="9"/>
    <n v="296"/>
    <n v="2.9508196721311476E-2"/>
    <n v="180"/>
    <x v="9"/>
    <s v="43706MatinCarrousel A"/>
    <s v="août"/>
  </r>
  <r>
    <x v="57"/>
    <x v="0"/>
    <x v="1"/>
    <n v="20"/>
    <n v="10"/>
    <n v="10"/>
    <n v="0.5"/>
    <n v="180"/>
    <x v="9"/>
    <s v="43706MatinCarrousel B"/>
    <s v="août"/>
  </r>
  <r>
    <x v="57"/>
    <x v="1"/>
    <x v="0"/>
    <n v="264"/>
    <n v="8"/>
    <n v="256"/>
    <n v="3.0303030303030304E-2"/>
    <n v="180"/>
    <x v="9"/>
    <s v="43706Après-midiCarrousel A"/>
    <s v="août"/>
  </r>
  <r>
    <x v="57"/>
    <x v="1"/>
    <x v="1"/>
    <n v="0"/>
    <n v="0"/>
    <n v="0"/>
    <s v=""/>
    <n v="180"/>
    <x v="9"/>
    <s v="43706Après-midiCarrousel B"/>
    <s v="août"/>
  </r>
  <r>
    <x v="57"/>
    <x v="2"/>
    <x v="0"/>
    <n v="230"/>
    <n v="6"/>
    <n v="224"/>
    <n v="2.6086956521739129E-2"/>
    <n v="180"/>
    <x v="9"/>
    <s v="43706NuitCarrousel A"/>
    <s v="août"/>
  </r>
  <r>
    <x v="57"/>
    <x v="2"/>
    <x v="1"/>
    <n v="0"/>
    <n v="0"/>
    <n v="0"/>
    <s v=""/>
    <n v="180"/>
    <x v="9"/>
    <s v="43706NuitCarrousel B"/>
    <s v="août"/>
  </r>
  <r>
    <x v="58"/>
    <x v="0"/>
    <x v="0"/>
    <n v="264"/>
    <n v="3"/>
    <n v="261"/>
    <n v="1.1363636363636364E-2"/>
    <n v="180"/>
    <x v="9"/>
    <s v="43707MatinCarrousel A"/>
    <s v="août"/>
  </r>
  <r>
    <x v="58"/>
    <x v="0"/>
    <x v="1"/>
    <n v="130"/>
    <n v="7"/>
    <n v="123"/>
    <n v="5.3846153846153849E-2"/>
    <n v="180"/>
    <x v="9"/>
    <s v="43707MatinCarrousel B"/>
    <s v="août"/>
  </r>
  <r>
    <x v="58"/>
    <x v="1"/>
    <x v="0"/>
    <n v="290"/>
    <n v="5"/>
    <n v="285"/>
    <n v="1.7241379310344827E-2"/>
    <n v="180"/>
    <x v="9"/>
    <s v="43707Après-midiCarrousel A"/>
    <s v="août"/>
  </r>
  <r>
    <x v="58"/>
    <x v="1"/>
    <x v="1"/>
    <n v="251"/>
    <n v="4"/>
    <n v="247"/>
    <n v="1.5936254980079681E-2"/>
    <n v="180"/>
    <x v="9"/>
    <s v="43707Après-midiCarrousel B"/>
    <s v="août"/>
  </r>
  <r>
    <x v="58"/>
    <x v="2"/>
    <x v="0"/>
    <n v="239"/>
    <n v="5"/>
    <n v="234"/>
    <n v="2.0920502092050208E-2"/>
    <n v="180"/>
    <x v="9"/>
    <s v="43707NuitCarrousel A"/>
    <s v="août"/>
  </r>
  <r>
    <x v="58"/>
    <x v="2"/>
    <x v="1"/>
    <n v="208"/>
    <n v="3"/>
    <n v="205"/>
    <n v="1.4423076923076924E-2"/>
    <n v="180"/>
    <x v="9"/>
    <s v="43707NuitCarrousel B"/>
    <s v="août"/>
  </r>
  <r>
    <x v="59"/>
    <x v="0"/>
    <x v="0"/>
    <n v="286"/>
    <n v="4"/>
    <n v="282"/>
    <n v="1.3986013986013986E-2"/>
    <n v="180"/>
    <x v="9"/>
    <s v="43708MatinCarrousel A"/>
    <s v="août"/>
  </r>
  <r>
    <x v="59"/>
    <x v="0"/>
    <x v="1"/>
    <n v="233"/>
    <n v="2"/>
    <n v="231"/>
    <n v="8.5836909871244635E-3"/>
    <n v="180"/>
    <x v="9"/>
    <s v="43708MatinCarrousel B"/>
    <s v="août"/>
  </r>
  <r>
    <x v="59"/>
    <x v="1"/>
    <x v="0"/>
    <n v="302"/>
    <n v="16"/>
    <n v="286"/>
    <n v="5.2980132450331126E-2"/>
    <n v="180"/>
    <x v="9"/>
    <s v="43708Après-midiCarrousel A"/>
    <s v="août"/>
  </r>
  <r>
    <x v="59"/>
    <x v="1"/>
    <x v="1"/>
    <n v="252"/>
    <n v="10"/>
    <n v="242"/>
    <n v="3.968253968253968E-2"/>
    <n v="180"/>
    <x v="9"/>
    <s v="43708Après-midiCarrousel B"/>
    <s v="août"/>
  </r>
  <r>
    <x v="59"/>
    <x v="2"/>
    <x v="0"/>
    <n v="228"/>
    <n v="3"/>
    <n v="225"/>
    <n v="1.3157894736842105E-2"/>
    <n v="180"/>
    <x v="9"/>
    <s v="43708NuitCarrousel A"/>
    <s v="août"/>
  </r>
  <r>
    <x v="59"/>
    <x v="2"/>
    <x v="1"/>
    <n v="193"/>
    <n v="7"/>
    <n v="186"/>
    <n v="3.6269430051813469E-2"/>
    <n v="180"/>
    <x v="9"/>
    <s v="43708NuitCarrousel B"/>
    <s v="août"/>
  </r>
  <r>
    <x v="60"/>
    <x v="0"/>
    <x v="0"/>
    <n v="254"/>
    <n v="3"/>
    <n v="251"/>
    <n v="1.1811023622047244E-2"/>
    <n v="180"/>
    <x v="10"/>
    <s v="43710MatinCarrousel A"/>
    <s v="sept"/>
  </r>
  <r>
    <x v="60"/>
    <x v="0"/>
    <x v="1"/>
    <n v="311"/>
    <n v="5"/>
    <n v="306"/>
    <n v="1.607717041800643E-2"/>
    <n v="180"/>
    <x v="10"/>
    <s v="43710MatinCarrousel B"/>
    <s v="sept"/>
  </r>
  <r>
    <x v="60"/>
    <x v="1"/>
    <x v="0"/>
    <n v="307"/>
    <n v="13"/>
    <n v="294"/>
    <n v="4.2345276872964167E-2"/>
    <n v="180"/>
    <x v="10"/>
    <s v="43710Après-midiCarrousel A"/>
    <s v="sept"/>
  </r>
  <r>
    <x v="60"/>
    <x v="1"/>
    <x v="1"/>
    <n v="272"/>
    <n v="5"/>
    <n v="267"/>
    <n v="1.8382352941176471E-2"/>
    <n v="180"/>
    <x v="10"/>
    <s v="43710Après-midiCarrousel B"/>
    <s v="sept"/>
  </r>
  <r>
    <x v="60"/>
    <x v="2"/>
    <x v="0"/>
    <n v="220"/>
    <n v="5"/>
    <n v="215"/>
    <n v="2.2727272727272728E-2"/>
    <n v="180"/>
    <x v="10"/>
    <s v="43710NuitCarrousel A"/>
    <s v="sept"/>
  </r>
  <r>
    <x v="60"/>
    <x v="2"/>
    <x v="1"/>
    <n v="220"/>
    <n v="4"/>
    <n v="216"/>
    <n v="1.8181818181818181E-2"/>
    <n v="180"/>
    <x v="10"/>
    <s v="43710NuitCarrousel B"/>
    <s v="sept"/>
  </r>
  <r>
    <x v="61"/>
    <x v="0"/>
    <x v="0"/>
    <n v="244"/>
    <n v="5"/>
    <n v="239"/>
    <n v="2.0491803278688523E-2"/>
    <n v="180"/>
    <x v="10"/>
    <s v="43711MatinCarrousel A"/>
    <s v="sept"/>
  </r>
  <r>
    <x v="61"/>
    <x v="0"/>
    <x v="1"/>
    <n v="242"/>
    <n v="4"/>
    <n v="238"/>
    <n v="1.6528925619834711E-2"/>
    <n v="180"/>
    <x v="10"/>
    <s v="43711MatinCarrousel B"/>
    <s v="sept"/>
  </r>
  <r>
    <x v="61"/>
    <x v="1"/>
    <x v="0"/>
    <n v="253"/>
    <n v="13"/>
    <n v="240"/>
    <n v="5.1383399209486168E-2"/>
    <n v="180"/>
    <x v="10"/>
    <s v="43711Après-midiCarrousel A"/>
    <s v="sept"/>
  </r>
  <r>
    <x v="61"/>
    <x v="1"/>
    <x v="1"/>
    <n v="255"/>
    <n v="13"/>
    <n v="242"/>
    <n v="5.0980392156862744E-2"/>
    <n v="180"/>
    <x v="10"/>
    <s v="43711Après-midiCarrousel B"/>
    <s v="sept"/>
  </r>
  <r>
    <x v="61"/>
    <x v="2"/>
    <x v="0"/>
    <n v="189"/>
    <n v="2"/>
    <n v="187"/>
    <n v="1.0582010582010581E-2"/>
    <n v="180"/>
    <x v="10"/>
    <s v="43711NuitCarrousel A"/>
    <s v="sept"/>
  </r>
  <r>
    <x v="61"/>
    <x v="2"/>
    <x v="1"/>
    <n v="193"/>
    <n v="2"/>
    <n v="191"/>
    <n v="1.0362694300518135E-2"/>
    <n v="180"/>
    <x v="10"/>
    <s v="43711NuitCarrousel B"/>
    <s v="sept"/>
  </r>
  <r>
    <x v="62"/>
    <x v="0"/>
    <x v="0"/>
    <n v="294"/>
    <n v="6"/>
    <n v="288"/>
    <n v="2.0408163265306121E-2"/>
    <n v="180"/>
    <x v="10"/>
    <s v="43712MatinCarrousel A"/>
    <s v="sept"/>
  </r>
  <r>
    <x v="62"/>
    <x v="0"/>
    <x v="1"/>
    <n v="302"/>
    <n v="7"/>
    <n v="295"/>
    <n v="2.3178807947019868E-2"/>
    <n v="180"/>
    <x v="10"/>
    <s v="43712MatinCarrousel B"/>
    <s v="sept"/>
  </r>
  <r>
    <x v="62"/>
    <x v="1"/>
    <x v="0"/>
    <n v="284"/>
    <n v="15"/>
    <n v="269"/>
    <n v="5.2816901408450703E-2"/>
    <n v="180"/>
    <x v="10"/>
    <s v="43712Après-midiCarrousel A"/>
    <s v="sept"/>
  </r>
  <r>
    <x v="62"/>
    <x v="1"/>
    <x v="1"/>
    <n v="285"/>
    <n v="6"/>
    <n v="279"/>
    <n v="2.1052631578947368E-2"/>
    <n v="180"/>
    <x v="10"/>
    <s v="43712Après-midiCarrousel B"/>
    <s v="sept"/>
  </r>
  <r>
    <x v="62"/>
    <x v="2"/>
    <x v="0"/>
    <n v="207"/>
    <n v="5"/>
    <n v="202"/>
    <n v="2.4154589371980676E-2"/>
    <n v="180"/>
    <x v="10"/>
    <s v="43712NuitCarrousel A"/>
    <s v="sept"/>
  </r>
  <r>
    <x v="62"/>
    <x v="2"/>
    <x v="1"/>
    <n v="202"/>
    <n v="7"/>
    <n v="195"/>
    <n v="3.4653465346534656E-2"/>
    <n v="180"/>
    <x v="10"/>
    <s v="43712NuitCarrousel B"/>
    <s v="sept"/>
  </r>
  <r>
    <x v="63"/>
    <x v="0"/>
    <x v="0"/>
    <n v="254"/>
    <n v="3"/>
    <n v="251"/>
    <n v="1.1811023622047244E-2"/>
    <n v="180"/>
    <x v="10"/>
    <s v="43713MatinCarrousel A"/>
    <s v="sept"/>
  </r>
  <r>
    <x v="63"/>
    <x v="0"/>
    <x v="1"/>
    <n v="306"/>
    <n v="4"/>
    <n v="302"/>
    <n v="1.3071895424836602E-2"/>
    <n v="180"/>
    <x v="10"/>
    <s v="43713MatinCarrousel B"/>
    <s v="sept"/>
  </r>
  <r>
    <x v="63"/>
    <x v="1"/>
    <x v="0"/>
    <n v="285"/>
    <n v="4"/>
    <n v="281"/>
    <n v="1.4035087719298246E-2"/>
    <n v="180"/>
    <x v="10"/>
    <s v="43713Après-midiCarrousel A"/>
    <s v="sept"/>
  </r>
  <r>
    <x v="63"/>
    <x v="1"/>
    <x v="1"/>
    <n v="264"/>
    <n v="6"/>
    <n v="258"/>
    <n v="2.2727272727272728E-2"/>
    <n v="180"/>
    <x v="10"/>
    <s v="43713Après-midiCarrousel B"/>
    <s v="sept"/>
  </r>
  <r>
    <x v="63"/>
    <x v="2"/>
    <x v="0"/>
    <n v="225"/>
    <n v="7"/>
    <n v="218"/>
    <n v="3.111111111111111E-2"/>
    <n v="180"/>
    <x v="10"/>
    <s v="43713NuitCarrousel A"/>
    <s v="sept"/>
  </r>
  <r>
    <x v="63"/>
    <x v="2"/>
    <x v="1"/>
    <n v="211"/>
    <n v="6"/>
    <n v="205"/>
    <n v="2.843601895734597E-2"/>
    <n v="180"/>
    <x v="10"/>
    <s v="43713NuitCarrousel B"/>
    <s v="sept"/>
  </r>
  <r>
    <x v="64"/>
    <x v="0"/>
    <x v="0"/>
    <n v="304"/>
    <n v="6"/>
    <n v="298"/>
    <n v="1.9736842105263157E-2"/>
    <n v="180"/>
    <x v="10"/>
    <s v="43714MatinCarrousel A"/>
    <s v="sept"/>
  </r>
  <r>
    <x v="64"/>
    <x v="0"/>
    <x v="1"/>
    <n v="0"/>
    <n v="0"/>
    <n v="0"/>
    <s v=""/>
    <n v="180"/>
    <x v="10"/>
    <s v="43714MatinCarrousel B"/>
    <s v="sept"/>
  </r>
  <r>
    <x v="64"/>
    <x v="1"/>
    <x v="0"/>
    <n v="279"/>
    <n v="16"/>
    <n v="263"/>
    <n v="5.7347670250896057E-2"/>
    <n v="180"/>
    <x v="10"/>
    <s v="43714Après-midiCarrousel A"/>
    <s v="sept"/>
  </r>
  <r>
    <x v="64"/>
    <x v="1"/>
    <x v="1"/>
    <n v="0"/>
    <n v="0"/>
    <n v="0"/>
    <s v=""/>
    <n v="180"/>
    <x v="10"/>
    <s v="43714Après-midiCarrousel B"/>
    <s v="sept"/>
  </r>
  <r>
    <x v="64"/>
    <x v="2"/>
    <x v="0"/>
    <n v="214"/>
    <n v="3"/>
    <n v="211"/>
    <n v="1.4018691588785047E-2"/>
    <n v="180"/>
    <x v="10"/>
    <s v="43714NuitCarrousel A"/>
    <s v="sept"/>
  </r>
  <r>
    <x v="64"/>
    <x v="2"/>
    <x v="1"/>
    <n v="0"/>
    <n v="0"/>
    <n v="0"/>
    <s v=""/>
    <n v="180"/>
    <x v="10"/>
    <s v="43714NuitCarrousel B"/>
    <s v="sept"/>
  </r>
  <r>
    <x v="65"/>
    <x v="0"/>
    <x v="0"/>
    <n v="237"/>
    <n v="6"/>
    <n v="231"/>
    <n v="2.5316455696202531E-2"/>
    <n v="180"/>
    <x v="10"/>
    <s v="43715MatinCarrousel A"/>
    <s v="sept"/>
  </r>
  <r>
    <x v="65"/>
    <x v="0"/>
    <x v="1"/>
    <n v="0"/>
    <n v="0"/>
    <n v="0"/>
    <s v=""/>
    <n v="180"/>
    <x v="10"/>
    <s v="43715MatinCarrousel B"/>
    <s v="sept"/>
  </r>
  <r>
    <x v="65"/>
    <x v="1"/>
    <x v="0"/>
    <n v="238"/>
    <n v="13"/>
    <n v="225"/>
    <n v="5.4621848739495799E-2"/>
    <n v="180"/>
    <x v="10"/>
    <s v="43715Après-midiCarrousel A"/>
    <s v="sept"/>
  </r>
  <r>
    <x v="65"/>
    <x v="1"/>
    <x v="1"/>
    <n v="0"/>
    <n v="0"/>
    <n v="0"/>
    <s v=""/>
    <n v="180"/>
    <x v="10"/>
    <s v="43715Après-midiCarrousel B"/>
    <s v="sept"/>
  </r>
  <r>
    <x v="65"/>
    <x v="2"/>
    <x v="0"/>
    <n v="215"/>
    <n v="10"/>
    <n v="205"/>
    <n v="4.6511627906976744E-2"/>
    <n v="180"/>
    <x v="10"/>
    <s v="43715NuitCarrousel A"/>
    <s v="sept"/>
  </r>
  <r>
    <x v="65"/>
    <x v="2"/>
    <x v="1"/>
    <n v="0"/>
    <n v="0"/>
    <n v="0"/>
    <s v=""/>
    <n v="180"/>
    <x v="10"/>
    <s v="43715NuitCarrousel B"/>
    <s v="sept"/>
  </r>
  <r>
    <x v="66"/>
    <x v="0"/>
    <x v="0"/>
    <n v="246"/>
    <n v="3"/>
    <n v="243"/>
    <n v="1.2195121951219513E-2"/>
    <n v="180"/>
    <x v="11"/>
    <s v="43717MatinCarrousel A"/>
    <s v="sept"/>
  </r>
  <r>
    <x v="66"/>
    <x v="0"/>
    <x v="1"/>
    <n v="0"/>
    <n v="0"/>
    <n v="0"/>
    <s v=""/>
    <n v="180"/>
    <x v="11"/>
    <s v="43717MatinCarrousel B"/>
    <s v="sept"/>
  </r>
  <r>
    <x v="66"/>
    <x v="1"/>
    <x v="0"/>
    <n v="300"/>
    <n v="13"/>
    <n v="287"/>
    <n v="4.3333333333333335E-2"/>
    <n v="180"/>
    <x v="11"/>
    <s v="43717Après-midiCarrousel A"/>
    <s v="sept"/>
  </r>
  <r>
    <x v="66"/>
    <x v="1"/>
    <x v="1"/>
    <n v="0"/>
    <n v="0"/>
    <n v="0"/>
    <s v=""/>
    <n v="180"/>
    <x v="11"/>
    <s v="43717Après-midiCarrousel B"/>
    <s v="sept"/>
  </r>
  <r>
    <x v="66"/>
    <x v="2"/>
    <x v="0"/>
    <n v="192"/>
    <n v="9"/>
    <n v="183"/>
    <n v="4.6875E-2"/>
    <n v="180"/>
    <x v="11"/>
    <s v="43717NuitCarrousel A"/>
    <s v="sept"/>
  </r>
  <r>
    <x v="66"/>
    <x v="2"/>
    <x v="1"/>
    <n v="0"/>
    <n v="0"/>
    <n v="0"/>
    <s v=""/>
    <n v="180"/>
    <x v="11"/>
    <s v="43717NuitCarrousel B"/>
    <s v="sept"/>
  </r>
  <r>
    <x v="67"/>
    <x v="0"/>
    <x v="0"/>
    <n v="277"/>
    <n v="9"/>
    <n v="268"/>
    <n v="3.2490974729241874E-2"/>
    <n v="180"/>
    <x v="11"/>
    <s v="43718MatinCarrousel A"/>
    <s v="sept"/>
  </r>
  <r>
    <x v="67"/>
    <x v="0"/>
    <x v="1"/>
    <n v="0"/>
    <n v="0"/>
    <n v="0"/>
    <s v=""/>
    <n v="180"/>
    <x v="11"/>
    <s v="43718MatinCarrousel B"/>
    <s v="sept"/>
  </r>
  <r>
    <x v="67"/>
    <x v="1"/>
    <x v="0"/>
    <n v="280"/>
    <n v="12"/>
    <n v="268"/>
    <n v="4.2857142857142858E-2"/>
    <n v="180"/>
    <x v="11"/>
    <s v="43718Après-midiCarrousel A"/>
    <s v="sept"/>
  </r>
  <r>
    <x v="67"/>
    <x v="1"/>
    <x v="1"/>
    <n v="120"/>
    <n v="2"/>
    <n v="118"/>
    <n v="1.6666666666666666E-2"/>
    <n v="180"/>
    <x v="11"/>
    <s v="43718Après-midiCarrousel B"/>
    <s v="sept"/>
  </r>
  <r>
    <x v="67"/>
    <x v="2"/>
    <x v="0"/>
    <n v="183"/>
    <n v="7"/>
    <n v="176"/>
    <n v="3.825136612021858E-2"/>
    <n v="180"/>
    <x v="11"/>
    <s v="43718NuitCarrousel A"/>
    <s v="sept"/>
  </r>
  <r>
    <x v="67"/>
    <x v="2"/>
    <x v="1"/>
    <n v="222"/>
    <n v="6"/>
    <n v="216"/>
    <n v="2.7027027027027029E-2"/>
    <n v="180"/>
    <x v="11"/>
    <s v="43718NuitCarrousel B"/>
    <s v="sept"/>
  </r>
  <r>
    <x v="68"/>
    <x v="0"/>
    <x v="0"/>
    <n v="252"/>
    <n v="8"/>
    <n v="244"/>
    <n v="3.1746031746031744E-2"/>
    <n v="180"/>
    <x v="11"/>
    <s v="43719MatinCarrousel A"/>
    <s v="sept"/>
  </r>
  <r>
    <x v="68"/>
    <x v="0"/>
    <x v="1"/>
    <n v="309"/>
    <n v="5"/>
    <n v="304"/>
    <n v="1.6181229773462782E-2"/>
    <n v="180"/>
    <x v="11"/>
    <s v="43719MatinCarrousel B"/>
    <s v="sept"/>
  </r>
  <r>
    <x v="68"/>
    <x v="1"/>
    <x v="0"/>
    <n v="249"/>
    <n v="13"/>
    <n v="236"/>
    <n v="5.2208835341365459E-2"/>
    <n v="180"/>
    <x v="11"/>
    <s v="43719Après-midiCarrousel A"/>
    <s v="sept"/>
  </r>
  <r>
    <x v="68"/>
    <x v="1"/>
    <x v="1"/>
    <n v="299"/>
    <n v="4"/>
    <n v="295"/>
    <n v="1.3377926421404682E-2"/>
    <n v="180"/>
    <x v="11"/>
    <s v="43719Après-midiCarrousel B"/>
    <s v="sept"/>
  </r>
  <r>
    <x v="68"/>
    <x v="2"/>
    <x v="0"/>
    <n v="206"/>
    <n v="5"/>
    <n v="201"/>
    <n v="2.4271844660194174E-2"/>
    <n v="180"/>
    <x v="11"/>
    <s v="43719NuitCarrousel A"/>
    <s v="sept"/>
  </r>
  <r>
    <x v="68"/>
    <x v="2"/>
    <x v="1"/>
    <n v="215"/>
    <n v="4"/>
    <n v="211"/>
    <n v="1.8604651162790697E-2"/>
    <n v="180"/>
    <x v="11"/>
    <s v="43719NuitCarrousel B"/>
    <s v="sept"/>
  </r>
  <r>
    <x v="69"/>
    <x v="0"/>
    <x v="0"/>
    <n v="320"/>
    <n v="8"/>
    <n v="312"/>
    <n v="2.5000000000000001E-2"/>
    <n v="180"/>
    <x v="11"/>
    <s v="43720MatinCarrousel A"/>
    <s v="sept"/>
  </r>
  <r>
    <x v="69"/>
    <x v="0"/>
    <x v="1"/>
    <n v="290"/>
    <n v="10"/>
    <n v="280"/>
    <n v="3.4482758620689655E-2"/>
    <n v="180"/>
    <x v="11"/>
    <s v="43720MatinCarrousel B"/>
    <s v="sept"/>
  </r>
  <r>
    <x v="69"/>
    <x v="1"/>
    <x v="0"/>
    <n v="243"/>
    <n v="7"/>
    <n v="236"/>
    <n v="2.8806584362139918E-2"/>
    <n v="180"/>
    <x v="11"/>
    <s v="43720Après-midiCarrousel A"/>
    <s v="sept"/>
  </r>
  <r>
    <x v="69"/>
    <x v="1"/>
    <x v="1"/>
    <n v="287"/>
    <n v="4"/>
    <n v="283"/>
    <n v="1.3937282229965157E-2"/>
    <n v="180"/>
    <x v="11"/>
    <s v="43720Après-midiCarrousel B"/>
    <s v="sept"/>
  </r>
  <r>
    <x v="69"/>
    <x v="2"/>
    <x v="0"/>
    <n v="211"/>
    <n v="5"/>
    <n v="206"/>
    <n v="2.3696682464454975E-2"/>
    <n v="180"/>
    <x v="11"/>
    <s v="43720NuitCarrousel A"/>
    <s v="sept"/>
  </r>
  <r>
    <x v="69"/>
    <x v="2"/>
    <x v="1"/>
    <n v="195"/>
    <n v="4"/>
    <n v="191"/>
    <n v="2.0512820512820513E-2"/>
    <n v="180"/>
    <x v="11"/>
    <s v="43720NuitCarrousel B"/>
    <s v="sept"/>
  </r>
  <r>
    <x v="70"/>
    <x v="0"/>
    <x v="0"/>
    <n v="262"/>
    <n v="4"/>
    <n v="258"/>
    <n v="1.5267175572519083E-2"/>
    <n v="180"/>
    <x v="11"/>
    <s v="43721MatinCarrousel A"/>
    <s v="sept"/>
  </r>
  <r>
    <x v="70"/>
    <x v="0"/>
    <x v="1"/>
    <n v="309"/>
    <n v="3"/>
    <n v="306"/>
    <n v="9.7087378640776691E-3"/>
    <n v="180"/>
    <x v="11"/>
    <s v="43721MatinCarrousel B"/>
    <s v="sept"/>
  </r>
  <r>
    <x v="70"/>
    <x v="1"/>
    <x v="0"/>
    <n v="281"/>
    <n v="15"/>
    <n v="266"/>
    <n v="5.3380782918149468E-2"/>
    <n v="180"/>
    <x v="11"/>
    <s v="43721Après-midiCarrousel A"/>
    <s v="sept"/>
  </r>
  <r>
    <x v="70"/>
    <x v="1"/>
    <x v="1"/>
    <n v="308"/>
    <n v="15"/>
    <n v="293"/>
    <n v="4.8701298701298704E-2"/>
    <n v="180"/>
    <x v="11"/>
    <s v="43721Après-midiCarrousel B"/>
    <s v="sept"/>
  </r>
  <r>
    <x v="70"/>
    <x v="2"/>
    <x v="0"/>
    <n v="191"/>
    <n v="3"/>
    <n v="188"/>
    <n v="1.5706806282722512E-2"/>
    <n v="180"/>
    <x v="11"/>
    <s v="43721NuitCarrousel A"/>
    <s v="sept"/>
  </r>
  <r>
    <x v="70"/>
    <x v="2"/>
    <x v="1"/>
    <n v="189"/>
    <n v="6"/>
    <n v="183"/>
    <n v="3.1746031746031744E-2"/>
    <n v="180"/>
    <x v="11"/>
    <s v="43721NuitCarrousel B"/>
    <s v="sept"/>
  </r>
  <r>
    <x v="71"/>
    <x v="0"/>
    <x v="1"/>
    <n v="298"/>
    <n v="7"/>
    <n v="291"/>
    <n v="2.3489932885906041E-2"/>
    <n v="180"/>
    <x v="11"/>
    <s v="43722MatinCarrousel B"/>
    <s v="sept"/>
  </r>
  <r>
    <x v="71"/>
    <x v="1"/>
    <x v="0"/>
    <n v="249"/>
    <n v="12"/>
    <n v="237"/>
    <n v="4.8192771084337352E-2"/>
    <n v="180"/>
    <x v="11"/>
    <s v="43722Après-midiCarrousel A"/>
    <s v="sept"/>
  </r>
  <r>
    <x v="71"/>
    <x v="1"/>
    <x v="1"/>
    <n v="292"/>
    <n v="6"/>
    <n v="286"/>
    <n v="2.0547945205479451E-2"/>
    <n v="180"/>
    <x v="11"/>
    <s v="43722Après-midiCarrousel B"/>
    <s v="sept"/>
  </r>
  <r>
    <x v="71"/>
    <x v="2"/>
    <x v="0"/>
    <n v="192"/>
    <n v="9"/>
    <n v="183"/>
    <n v="4.6875E-2"/>
    <n v="180"/>
    <x v="11"/>
    <s v="43722NuitCarrousel A"/>
    <s v="sept"/>
  </r>
  <r>
    <x v="71"/>
    <x v="2"/>
    <x v="1"/>
    <n v="184"/>
    <n v="8"/>
    <n v="176"/>
    <n v="4.3478260869565216E-2"/>
    <n v="180"/>
    <x v="11"/>
    <s v="43722NuitCarrousel B"/>
    <s v="sept"/>
  </r>
  <r>
    <x v="71"/>
    <x v="0"/>
    <x v="0"/>
    <n v="323"/>
    <n v="9"/>
    <n v="314"/>
    <n v="2.7863777089783281E-2"/>
    <n v="180"/>
    <x v="11"/>
    <s v="43722MatinCarrousel A"/>
    <s v="sept"/>
  </r>
  <r>
    <x v="72"/>
    <x v="0"/>
    <x v="0"/>
    <n v="244"/>
    <n v="7"/>
    <n v="237"/>
    <n v="2.8688524590163935E-2"/>
    <n v="180"/>
    <x v="12"/>
    <s v="43724MatinCarrousel A"/>
    <s v="sept"/>
  </r>
  <r>
    <x v="72"/>
    <x v="0"/>
    <x v="1"/>
    <n v="306"/>
    <n v="8"/>
    <n v="298"/>
    <n v="2.6143790849673203E-2"/>
    <n v="180"/>
    <x v="12"/>
    <s v="43724MatinCarrousel B"/>
    <s v="sept"/>
  </r>
  <r>
    <x v="72"/>
    <x v="1"/>
    <x v="0"/>
    <n v="270"/>
    <n v="6"/>
    <n v="264"/>
    <n v="2.2222222222222223E-2"/>
    <n v="180"/>
    <x v="12"/>
    <s v="43724Après-midiCarrousel A"/>
    <s v="sept"/>
  </r>
  <r>
    <x v="72"/>
    <x v="1"/>
    <x v="1"/>
    <n v="277"/>
    <n v="8"/>
    <n v="269"/>
    <n v="2.8880866425992781E-2"/>
    <n v="180"/>
    <x v="12"/>
    <s v="43724Après-midiCarrousel B"/>
    <s v="sept"/>
  </r>
  <r>
    <x v="72"/>
    <x v="2"/>
    <x v="0"/>
    <n v="195"/>
    <n v="5"/>
    <n v="190"/>
    <n v="2.564102564102564E-2"/>
    <n v="180"/>
    <x v="12"/>
    <s v="43724NuitCarrousel A"/>
    <s v="sept"/>
  </r>
  <r>
    <x v="72"/>
    <x v="2"/>
    <x v="1"/>
    <n v="209"/>
    <n v="9"/>
    <n v="200"/>
    <n v="4.3062200956937802E-2"/>
    <n v="180"/>
    <x v="12"/>
    <s v="43724NuitCarrousel B"/>
    <s v="sept"/>
  </r>
  <r>
    <x v="73"/>
    <x v="0"/>
    <x v="0"/>
    <n v="255"/>
    <n v="8"/>
    <n v="247"/>
    <n v="3.1372549019607843E-2"/>
    <n v="180"/>
    <x v="12"/>
    <s v="43725MatinCarrousel A"/>
    <s v="sept"/>
  </r>
  <r>
    <x v="73"/>
    <x v="0"/>
    <x v="1"/>
    <n v="262"/>
    <n v="2"/>
    <n v="260"/>
    <n v="7.6335877862595417E-3"/>
    <n v="180"/>
    <x v="12"/>
    <s v="43725MatinCarrousel B"/>
    <s v="sept"/>
  </r>
  <r>
    <x v="73"/>
    <x v="1"/>
    <x v="0"/>
    <n v="286"/>
    <n v="10"/>
    <n v="276"/>
    <n v="3.4965034965034968E-2"/>
    <n v="180"/>
    <x v="12"/>
    <s v="43725Après-midiCarrousel A"/>
    <s v="sept"/>
  </r>
  <r>
    <x v="73"/>
    <x v="1"/>
    <x v="1"/>
    <n v="258"/>
    <n v="4"/>
    <n v="254"/>
    <n v="1.5503875968992248E-2"/>
    <n v="180"/>
    <x v="12"/>
    <s v="43725Après-midiCarrousel B"/>
    <s v="sept"/>
  </r>
  <r>
    <x v="73"/>
    <x v="2"/>
    <x v="0"/>
    <n v="229"/>
    <n v="5"/>
    <n v="224"/>
    <n v="2.1834061135371178E-2"/>
    <n v="180"/>
    <x v="12"/>
    <s v="43725NuitCarrousel A"/>
    <s v="sept"/>
  </r>
  <r>
    <x v="73"/>
    <x v="2"/>
    <x v="1"/>
    <n v="235"/>
    <n v="7"/>
    <n v="228"/>
    <n v="2.9787234042553193E-2"/>
    <n v="180"/>
    <x v="12"/>
    <s v="43725NuitCarrousel B"/>
    <s v="sept"/>
  </r>
  <r>
    <x v="74"/>
    <x v="0"/>
    <x v="0"/>
    <n v="327"/>
    <n v="12"/>
    <n v="315"/>
    <n v="3.669724770642202E-2"/>
    <n v="180"/>
    <x v="12"/>
    <s v="43726MatinCarrousel A"/>
    <s v="sept"/>
  </r>
  <r>
    <x v="74"/>
    <x v="0"/>
    <x v="1"/>
    <n v="269"/>
    <n v="8"/>
    <n v="261"/>
    <n v="2.9739776951672861E-2"/>
    <n v="180"/>
    <x v="12"/>
    <s v="43726MatinCarrousel B"/>
    <s v="sept"/>
  </r>
  <r>
    <x v="74"/>
    <x v="1"/>
    <x v="0"/>
    <n v="303"/>
    <n v="15"/>
    <n v="288"/>
    <n v="4.9504950495049507E-2"/>
    <n v="180"/>
    <x v="12"/>
    <s v="43726Après-midiCarrousel A"/>
    <s v="sept"/>
  </r>
  <r>
    <x v="74"/>
    <x v="1"/>
    <x v="1"/>
    <n v="274"/>
    <n v="12"/>
    <n v="262"/>
    <n v="4.3795620437956206E-2"/>
    <n v="180"/>
    <x v="12"/>
    <s v="43726Après-midiCarrousel B"/>
    <s v="sept"/>
  </r>
  <r>
    <x v="74"/>
    <x v="2"/>
    <x v="0"/>
    <n v="211"/>
    <n v="6"/>
    <n v="205"/>
    <n v="2.843601895734597E-2"/>
    <n v="180"/>
    <x v="12"/>
    <s v="43726NuitCarrousel A"/>
    <s v="sept"/>
  </r>
  <r>
    <x v="74"/>
    <x v="2"/>
    <x v="1"/>
    <n v="215"/>
    <n v="3"/>
    <n v="212"/>
    <n v="1.3953488372093023E-2"/>
    <n v="180"/>
    <x v="12"/>
    <s v="43726NuitCarrousel B"/>
    <s v="sept"/>
  </r>
  <r>
    <x v="75"/>
    <x v="0"/>
    <x v="0"/>
    <n v="285"/>
    <n v="4"/>
    <n v="281"/>
    <n v="1.4035087719298246E-2"/>
    <n v="180"/>
    <x v="12"/>
    <s v="43727MatinCarrousel A"/>
    <s v="sept"/>
  </r>
  <r>
    <x v="75"/>
    <x v="0"/>
    <x v="1"/>
    <n v="267"/>
    <n v="2"/>
    <n v="265"/>
    <n v="7.4906367041198503E-3"/>
    <n v="180"/>
    <x v="12"/>
    <s v="43727MatinCarrousel B"/>
    <s v="sept"/>
  </r>
  <r>
    <x v="75"/>
    <x v="1"/>
    <x v="0"/>
    <n v="270"/>
    <n v="6"/>
    <n v="264"/>
    <n v="2.2222222222222223E-2"/>
    <n v="180"/>
    <x v="12"/>
    <s v="43727Après-midiCarrousel A"/>
    <s v="sept"/>
  </r>
  <r>
    <x v="75"/>
    <x v="1"/>
    <x v="1"/>
    <n v="277"/>
    <n v="8"/>
    <n v="269"/>
    <n v="2.8880866425992781E-2"/>
    <n v="180"/>
    <x v="12"/>
    <s v="43727Après-midiCarrousel B"/>
    <s v="sept"/>
  </r>
  <r>
    <x v="75"/>
    <x v="2"/>
    <x v="0"/>
    <n v="209"/>
    <n v="6"/>
    <n v="203"/>
    <n v="2.8708133971291867E-2"/>
    <n v="180"/>
    <x v="12"/>
    <s v="43727NuitCarrousel A"/>
    <s v="sept"/>
  </r>
  <r>
    <x v="75"/>
    <x v="2"/>
    <x v="1"/>
    <n v="189"/>
    <n v="2"/>
    <n v="187"/>
    <n v="1.0582010582010581E-2"/>
    <n v="180"/>
    <x v="12"/>
    <s v="43727NuitCarrousel B"/>
    <s v="sept"/>
  </r>
  <r>
    <x v="76"/>
    <x v="0"/>
    <x v="0"/>
    <n v="281"/>
    <n v="8"/>
    <n v="273"/>
    <n v="2.8469750889679714E-2"/>
    <n v="180"/>
    <x v="12"/>
    <s v="43728MatinCarrousel A"/>
    <s v="sept"/>
  </r>
  <r>
    <x v="76"/>
    <x v="0"/>
    <x v="1"/>
    <n v="283"/>
    <n v="4"/>
    <n v="279"/>
    <n v="1.4134275618374558E-2"/>
    <n v="180"/>
    <x v="12"/>
    <s v="43728MatinCarrousel B"/>
    <s v="sept"/>
  </r>
  <r>
    <x v="76"/>
    <x v="1"/>
    <x v="0"/>
    <n v="254"/>
    <n v="6"/>
    <n v="248"/>
    <n v="2.3622047244094488E-2"/>
    <n v="180"/>
    <x v="12"/>
    <s v="43728Après-midiCarrousel A"/>
    <s v="sept"/>
  </r>
  <r>
    <x v="76"/>
    <x v="1"/>
    <x v="1"/>
    <n v="300"/>
    <n v="12"/>
    <n v="288"/>
    <n v="0.04"/>
    <n v="180"/>
    <x v="12"/>
    <s v="43728Après-midiCarrousel B"/>
    <s v="sept"/>
  </r>
  <r>
    <x v="76"/>
    <x v="2"/>
    <x v="0"/>
    <n v="203"/>
    <n v="9"/>
    <n v="194"/>
    <n v="4.4334975369458129E-2"/>
    <n v="180"/>
    <x v="12"/>
    <s v="43728NuitCarrousel A"/>
    <s v="sept"/>
  </r>
  <r>
    <x v="76"/>
    <x v="2"/>
    <x v="1"/>
    <n v="232"/>
    <n v="9"/>
    <n v="223"/>
    <n v="3.8793103448275863E-2"/>
    <n v="180"/>
    <x v="12"/>
    <s v="43728NuitCarrousel B"/>
    <s v="sept"/>
  </r>
  <r>
    <x v="77"/>
    <x v="0"/>
    <x v="1"/>
    <n v="278"/>
    <n v="7"/>
    <n v="271"/>
    <n v="2.5179856115107913E-2"/>
    <n v="180"/>
    <x v="12"/>
    <s v="43729MatinCarrousel B"/>
    <s v="sept"/>
  </r>
  <r>
    <x v="77"/>
    <x v="1"/>
    <x v="0"/>
    <n v="319"/>
    <n v="9"/>
    <n v="310"/>
    <n v="2.8213166144200628E-2"/>
    <n v="180"/>
    <x v="12"/>
    <s v="43729Après-midiCarrousel A"/>
    <s v="sept"/>
  </r>
  <r>
    <x v="77"/>
    <x v="1"/>
    <x v="1"/>
    <n v="283"/>
    <n v="12"/>
    <n v="271"/>
    <n v="4.2402826855123678E-2"/>
    <n v="180"/>
    <x v="12"/>
    <s v="43729Après-midiCarrousel B"/>
    <s v="sept"/>
  </r>
  <r>
    <x v="77"/>
    <x v="2"/>
    <x v="0"/>
    <n v="189"/>
    <n v="2"/>
    <n v="187"/>
    <n v="1.0582010582010581E-2"/>
    <n v="180"/>
    <x v="12"/>
    <s v="43729NuitCarrousel A"/>
    <s v="sept"/>
  </r>
  <r>
    <x v="77"/>
    <x v="2"/>
    <x v="1"/>
    <n v="199"/>
    <n v="4"/>
    <n v="195"/>
    <n v="2.0100502512562814E-2"/>
    <n v="180"/>
    <x v="12"/>
    <s v="43729NuitCarrousel B"/>
    <s v="sept"/>
  </r>
  <r>
    <x v="77"/>
    <x v="0"/>
    <x v="0"/>
    <n v="285"/>
    <n v="9"/>
    <n v="276"/>
    <n v="3.1578947368421054E-2"/>
    <n v="180"/>
    <x v="12"/>
    <s v="43729MatinCarrousel A"/>
    <s v="sept"/>
  </r>
  <r>
    <x v="78"/>
    <x v="0"/>
    <x v="0"/>
    <n v="301"/>
    <n v="10"/>
    <n v="291"/>
    <n v="3.3222591362126248E-2"/>
    <n v="180"/>
    <x v="13"/>
    <s v="43731MatinCarrousel A"/>
    <s v="sept"/>
  </r>
  <r>
    <x v="78"/>
    <x v="0"/>
    <x v="1"/>
    <n v="260"/>
    <n v="4"/>
    <n v="256"/>
    <n v="1.5384615384615385E-2"/>
    <n v="180"/>
    <x v="13"/>
    <s v="43731MatinCarrousel B"/>
    <s v="sept"/>
  </r>
  <r>
    <x v="78"/>
    <x v="1"/>
    <x v="0"/>
    <n v="327"/>
    <n v="13"/>
    <n v="314"/>
    <n v="3.9755351681957186E-2"/>
    <n v="180"/>
    <x v="13"/>
    <s v="43731Après-midiCarrousel A"/>
    <s v="sept"/>
  </r>
  <r>
    <x v="78"/>
    <x v="1"/>
    <x v="1"/>
    <n v="297"/>
    <n v="8"/>
    <n v="289"/>
    <n v="2.6936026936026935E-2"/>
    <n v="180"/>
    <x v="13"/>
    <s v="43731Après-midiCarrousel B"/>
    <s v="sept"/>
  </r>
  <r>
    <x v="78"/>
    <x v="2"/>
    <x v="0"/>
    <n v="199"/>
    <n v="8"/>
    <n v="191"/>
    <n v="4.0201005025125629E-2"/>
    <n v="180"/>
    <x v="13"/>
    <s v="43731NuitCarrousel A"/>
    <s v="sept"/>
  </r>
  <r>
    <x v="78"/>
    <x v="2"/>
    <x v="1"/>
    <n v="238"/>
    <n v="7"/>
    <n v="231"/>
    <n v="2.9411764705882353E-2"/>
    <n v="180"/>
    <x v="13"/>
    <s v="43731NuitCarrousel B"/>
    <s v="sept"/>
  </r>
  <r>
    <x v="79"/>
    <x v="0"/>
    <x v="0"/>
    <n v="304"/>
    <n v="5"/>
    <n v="299"/>
    <n v="1.6447368421052631E-2"/>
    <n v="180"/>
    <x v="13"/>
    <s v="43732MatinCarrousel A"/>
    <s v="sept"/>
  </r>
  <r>
    <x v="79"/>
    <x v="0"/>
    <x v="1"/>
    <n v="258"/>
    <n v="7"/>
    <n v="251"/>
    <n v="2.7131782945736434E-2"/>
    <n v="180"/>
    <x v="13"/>
    <s v="43732MatinCarrousel B"/>
    <s v="sept"/>
  </r>
  <r>
    <x v="79"/>
    <x v="1"/>
    <x v="0"/>
    <n v="301"/>
    <n v="12"/>
    <n v="289"/>
    <n v="3.9867109634551492E-2"/>
    <n v="180"/>
    <x v="13"/>
    <s v="43732Après-midiCarrousel A"/>
    <s v="sept"/>
  </r>
  <r>
    <x v="79"/>
    <x v="1"/>
    <x v="1"/>
    <n v="310"/>
    <n v="12"/>
    <n v="298"/>
    <n v="3.870967741935484E-2"/>
    <n v="180"/>
    <x v="13"/>
    <s v="43732Après-midiCarrousel B"/>
    <s v="sept"/>
  </r>
  <r>
    <x v="79"/>
    <x v="2"/>
    <x v="0"/>
    <n v="223"/>
    <n v="8"/>
    <n v="215"/>
    <n v="3.5874439461883408E-2"/>
    <n v="180"/>
    <x v="13"/>
    <s v="43732NuitCarrousel A"/>
    <s v="sept"/>
  </r>
  <r>
    <x v="79"/>
    <x v="2"/>
    <x v="1"/>
    <n v="216"/>
    <n v="8"/>
    <n v="208"/>
    <n v="3.7037037037037035E-2"/>
    <n v="180"/>
    <x v="13"/>
    <s v="43732NuitCarrousel B"/>
    <s v="sept"/>
  </r>
  <r>
    <x v="80"/>
    <x v="0"/>
    <x v="0"/>
    <n v="286"/>
    <n v="6"/>
    <n v="280"/>
    <n v="2.097902097902098E-2"/>
    <n v="180"/>
    <x v="13"/>
    <s v="43733MatinCarrousel A"/>
    <s v="sept"/>
  </r>
  <r>
    <x v="80"/>
    <x v="0"/>
    <x v="1"/>
    <n v="267"/>
    <n v="8"/>
    <n v="259"/>
    <n v="2.9962546816479401E-2"/>
    <n v="180"/>
    <x v="13"/>
    <s v="43733MatinCarrousel B"/>
    <s v="sept"/>
  </r>
  <r>
    <x v="80"/>
    <x v="1"/>
    <x v="0"/>
    <n v="267"/>
    <n v="4"/>
    <n v="263"/>
    <n v="1.4981273408239701E-2"/>
    <n v="180"/>
    <x v="13"/>
    <s v="43733Après-midiCarrousel A"/>
    <s v="sept"/>
  </r>
  <r>
    <x v="80"/>
    <x v="1"/>
    <x v="1"/>
    <n v="263"/>
    <n v="9"/>
    <n v="254"/>
    <n v="3.4220532319391636E-2"/>
    <n v="180"/>
    <x v="13"/>
    <s v="43733Après-midiCarrousel B"/>
    <s v="sept"/>
  </r>
  <r>
    <x v="80"/>
    <x v="2"/>
    <x v="0"/>
    <n v="184"/>
    <n v="5"/>
    <n v="179"/>
    <n v="2.717391304347826E-2"/>
    <n v="180"/>
    <x v="13"/>
    <s v="43733NuitCarrousel A"/>
    <s v="sept"/>
  </r>
  <r>
    <x v="80"/>
    <x v="2"/>
    <x v="1"/>
    <n v="199"/>
    <n v="3"/>
    <n v="196"/>
    <n v="1.507537688442211E-2"/>
    <n v="180"/>
    <x v="13"/>
    <s v="43733NuitCarrousel B"/>
    <s v="sept"/>
  </r>
  <r>
    <x v="81"/>
    <x v="0"/>
    <x v="0"/>
    <n v="270"/>
    <n v="6"/>
    <n v="264"/>
    <n v="2.2222222222222223E-2"/>
    <n v="180"/>
    <x v="13"/>
    <s v="43734MatinCarrousel A"/>
    <s v="sept"/>
  </r>
  <r>
    <x v="81"/>
    <x v="0"/>
    <x v="1"/>
    <n v="288"/>
    <n v="7"/>
    <n v="281"/>
    <n v="2.4305555555555556E-2"/>
    <n v="180"/>
    <x v="13"/>
    <s v="43734MatinCarrousel B"/>
    <s v="sept"/>
  </r>
  <r>
    <x v="81"/>
    <x v="1"/>
    <x v="0"/>
    <n v="301"/>
    <n v="7"/>
    <n v="294"/>
    <n v="2.3255813953488372E-2"/>
    <n v="180"/>
    <x v="13"/>
    <s v="43734Après-midiCarrousel A"/>
    <s v="sept"/>
  </r>
  <r>
    <x v="81"/>
    <x v="1"/>
    <x v="1"/>
    <n v="315"/>
    <n v="9"/>
    <n v="306"/>
    <n v="2.8571428571428571E-2"/>
    <n v="180"/>
    <x v="13"/>
    <s v="43734Après-midiCarrousel B"/>
    <s v="sept"/>
  </r>
  <r>
    <x v="81"/>
    <x v="2"/>
    <x v="0"/>
    <n v="189"/>
    <n v="4"/>
    <n v="185"/>
    <n v="2.1164021164021163E-2"/>
    <n v="180"/>
    <x v="13"/>
    <s v="43734NuitCarrousel A"/>
    <s v="sept"/>
  </r>
  <r>
    <x v="81"/>
    <x v="2"/>
    <x v="1"/>
    <n v="197"/>
    <n v="3"/>
    <n v="194"/>
    <n v="1.5228426395939087E-2"/>
    <n v="180"/>
    <x v="13"/>
    <s v="43734NuitCarrousel B"/>
    <s v="sept"/>
  </r>
  <r>
    <x v="82"/>
    <x v="0"/>
    <x v="0"/>
    <n v="302"/>
    <n v="7"/>
    <n v="295"/>
    <n v="2.3178807947019868E-2"/>
    <n v="180"/>
    <x v="13"/>
    <s v="43735MatinCarrousel A"/>
    <s v="sept"/>
  </r>
  <r>
    <x v="82"/>
    <x v="0"/>
    <x v="1"/>
    <n v="299"/>
    <n v="5"/>
    <n v="294"/>
    <n v="1.6722408026755852E-2"/>
    <n v="180"/>
    <x v="13"/>
    <s v="43735MatinCarrousel B"/>
    <s v="sept"/>
  </r>
  <r>
    <x v="82"/>
    <x v="1"/>
    <x v="0"/>
    <n v="332"/>
    <n v="9"/>
    <n v="323"/>
    <n v="2.710843373493976E-2"/>
    <n v="180"/>
    <x v="13"/>
    <s v="43735Après-midiCarrousel A"/>
    <s v="sept"/>
  </r>
  <r>
    <x v="82"/>
    <x v="1"/>
    <x v="1"/>
    <n v="280"/>
    <n v="14"/>
    <n v="266"/>
    <n v="0.05"/>
    <n v="180"/>
    <x v="13"/>
    <s v="43735Après-midiCarrousel B"/>
    <s v="sept"/>
  </r>
  <r>
    <x v="82"/>
    <x v="2"/>
    <x v="0"/>
    <n v="223"/>
    <n v="9"/>
    <n v="214"/>
    <n v="4.0358744394618833E-2"/>
    <n v="180"/>
    <x v="13"/>
    <s v="43735NuitCarrousel A"/>
    <s v="sept"/>
  </r>
  <r>
    <x v="82"/>
    <x v="2"/>
    <x v="1"/>
    <n v="238"/>
    <n v="7"/>
    <n v="231"/>
    <n v="2.9411764705882353E-2"/>
    <n v="180"/>
    <x v="13"/>
    <s v="43735NuitCarrousel B"/>
    <s v="sept"/>
  </r>
  <r>
    <x v="83"/>
    <x v="0"/>
    <x v="1"/>
    <n v="334"/>
    <n v="8"/>
    <n v="326"/>
    <n v="2.3952095808383235E-2"/>
    <n v="180"/>
    <x v="13"/>
    <s v="43736MatinCarrousel B"/>
    <s v="sept"/>
  </r>
  <r>
    <x v="83"/>
    <x v="1"/>
    <x v="0"/>
    <n v="338"/>
    <n v="16"/>
    <n v="322"/>
    <n v="4.7337278106508875E-2"/>
    <n v="180"/>
    <x v="13"/>
    <s v="43736Après-midiCarrousel A"/>
    <s v="sept"/>
  </r>
  <r>
    <x v="83"/>
    <x v="1"/>
    <x v="1"/>
    <n v="339"/>
    <n v="5"/>
    <n v="334"/>
    <n v="1.4749262536873156E-2"/>
    <n v="180"/>
    <x v="13"/>
    <s v="43736Après-midiCarrousel B"/>
    <s v="sept"/>
  </r>
  <r>
    <x v="83"/>
    <x v="2"/>
    <x v="0"/>
    <n v="219"/>
    <n v="8"/>
    <n v="211"/>
    <n v="3.6529680365296802E-2"/>
    <n v="180"/>
    <x v="13"/>
    <s v="43736NuitCarrousel A"/>
    <s v="sept"/>
  </r>
  <r>
    <x v="83"/>
    <x v="2"/>
    <x v="1"/>
    <n v="190"/>
    <n v="2"/>
    <n v="188"/>
    <n v="1.0526315789473684E-2"/>
    <n v="180"/>
    <x v="13"/>
    <s v="43736NuitCarrousel B"/>
    <s v="sept"/>
  </r>
  <r>
    <x v="83"/>
    <x v="0"/>
    <x v="0"/>
    <n v="257"/>
    <n v="4"/>
    <n v="253"/>
    <n v="1.556420233463035E-2"/>
    <n v="180"/>
    <x v="13"/>
    <s v="43736MatinCarrousel A"/>
    <s v="sept"/>
  </r>
  <r>
    <x v="84"/>
    <x v="3"/>
    <x v="2"/>
    <m/>
    <m/>
    <m/>
    <m/>
    <m/>
    <x v="14"/>
    <m/>
    <m/>
  </r>
  <r>
    <x v="84"/>
    <x v="3"/>
    <x v="2"/>
    <m/>
    <m/>
    <m/>
    <m/>
    <m/>
    <x v="14"/>
    <m/>
    <m/>
  </r>
  <r>
    <x v="84"/>
    <x v="3"/>
    <x v="2"/>
    <m/>
    <m/>
    <m/>
    <m/>
    <m/>
    <x v="14"/>
    <m/>
    <m/>
  </r>
  <r>
    <x v="84"/>
    <x v="3"/>
    <x v="2"/>
    <m/>
    <m/>
    <m/>
    <m/>
    <m/>
    <x v="14"/>
    <m/>
    <m/>
  </r>
  <r>
    <x v="84"/>
    <x v="3"/>
    <x v="2"/>
    <m/>
    <m/>
    <m/>
    <m/>
    <m/>
    <x v="14"/>
    <m/>
    <m/>
  </r>
  <r>
    <x v="84"/>
    <x v="3"/>
    <x v="2"/>
    <m/>
    <m/>
    <m/>
    <m/>
    <m/>
    <x v="14"/>
    <m/>
    <m/>
  </r>
  <r>
    <x v="84"/>
    <x v="3"/>
    <x v="2"/>
    <m/>
    <m/>
    <m/>
    <m/>
    <m/>
    <x v="14"/>
    <m/>
    <m/>
  </r>
  <r>
    <x v="84"/>
    <x v="3"/>
    <x v="2"/>
    <m/>
    <m/>
    <m/>
    <m/>
    <m/>
    <x v="14"/>
    <m/>
    <m/>
  </r>
  <r>
    <x v="84"/>
    <x v="3"/>
    <x v="2"/>
    <m/>
    <m/>
    <m/>
    <m/>
    <m/>
    <x v="14"/>
    <m/>
    <m/>
  </r>
  <r>
    <x v="84"/>
    <x v="3"/>
    <x v="2"/>
    <m/>
    <m/>
    <m/>
    <m/>
    <m/>
    <x v="14"/>
    <m/>
    <m/>
  </r>
  <r>
    <x v="84"/>
    <x v="3"/>
    <x v="2"/>
    <m/>
    <m/>
    <m/>
    <m/>
    <m/>
    <x v="14"/>
    <m/>
    <m/>
  </r>
  <r>
    <x v="84"/>
    <x v="3"/>
    <x v="2"/>
    <m/>
    <m/>
    <m/>
    <m/>
    <m/>
    <x v="14"/>
    <m/>
    <m/>
  </r>
  <r>
    <x v="84"/>
    <x v="3"/>
    <x v="2"/>
    <m/>
    <m/>
    <m/>
    <m/>
    <m/>
    <x v="14"/>
    <m/>
    <m/>
  </r>
  <r>
    <x v="84"/>
    <x v="3"/>
    <x v="2"/>
    <m/>
    <m/>
    <m/>
    <m/>
    <m/>
    <x v="14"/>
    <m/>
    <m/>
  </r>
  <r>
    <x v="84"/>
    <x v="3"/>
    <x v="2"/>
    <m/>
    <m/>
    <m/>
    <m/>
    <m/>
    <x v="14"/>
    <m/>
    <m/>
  </r>
  <r>
    <x v="84"/>
    <x v="3"/>
    <x v="2"/>
    <m/>
    <m/>
    <m/>
    <m/>
    <m/>
    <x v="14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5">
  <r>
    <x v="0"/>
    <x v="0"/>
    <x v="0"/>
    <n v="277"/>
    <n v="5"/>
    <n v="272"/>
    <n v="1.8050541516245487E-2"/>
    <n v="180"/>
    <x v="0"/>
    <s v="juin"/>
  </r>
  <r>
    <x v="0"/>
    <x v="0"/>
    <x v="1"/>
    <n v="184"/>
    <n v="1"/>
    <n v="183"/>
    <n v="5.434782608695652E-3"/>
    <n v="180"/>
    <x v="0"/>
    <s v="juin"/>
  </r>
  <r>
    <x v="0"/>
    <x v="1"/>
    <x v="0"/>
    <n v="215"/>
    <n v="8"/>
    <n v="207"/>
    <n v="3.7209302325581395E-2"/>
    <n v="180"/>
    <x v="0"/>
    <s v="juin"/>
  </r>
  <r>
    <x v="0"/>
    <x v="1"/>
    <x v="1"/>
    <n v="180"/>
    <n v="7"/>
    <n v="173"/>
    <n v="3.888888888888889E-2"/>
    <n v="180"/>
    <x v="0"/>
    <s v="juin"/>
  </r>
  <r>
    <x v="0"/>
    <x v="2"/>
    <x v="0"/>
    <n v="214"/>
    <n v="9"/>
    <n v="205"/>
    <n v="4.2056074766355138E-2"/>
    <n v="180"/>
    <x v="0"/>
    <s v="juin"/>
  </r>
  <r>
    <x v="0"/>
    <x v="2"/>
    <x v="1"/>
    <n v="172"/>
    <n v="5"/>
    <n v="167"/>
    <n v="2.9069767441860465E-2"/>
    <n v="180"/>
    <x v="0"/>
    <s v="juin"/>
  </r>
  <r>
    <x v="1"/>
    <x v="0"/>
    <x v="0"/>
    <n v="233"/>
    <n v="2"/>
    <n v="231"/>
    <n v="8.5836909871244635E-3"/>
    <n v="180"/>
    <x v="0"/>
    <s v="juin"/>
  </r>
  <r>
    <x v="1"/>
    <x v="0"/>
    <x v="1"/>
    <n v="241"/>
    <n v="4"/>
    <n v="237"/>
    <n v="1.6597510373443983E-2"/>
    <n v="180"/>
    <x v="0"/>
    <s v="juin"/>
  </r>
  <r>
    <x v="1"/>
    <x v="1"/>
    <x v="0"/>
    <n v="206"/>
    <n v="10"/>
    <n v="196"/>
    <n v="4.8543689320388349E-2"/>
    <n v="180"/>
    <x v="0"/>
    <s v="juin"/>
  </r>
  <r>
    <x v="1"/>
    <x v="1"/>
    <x v="1"/>
    <n v="204"/>
    <n v="4"/>
    <n v="200"/>
    <n v="1.9607843137254902E-2"/>
    <n v="180"/>
    <x v="0"/>
    <s v="juin"/>
  </r>
  <r>
    <x v="1"/>
    <x v="2"/>
    <x v="0"/>
    <n v="237"/>
    <n v="6"/>
    <n v="231"/>
    <n v="2.5316455696202531E-2"/>
    <n v="180"/>
    <x v="0"/>
    <s v="juin"/>
  </r>
  <r>
    <x v="1"/>
    <x v="2"/>
    <x v="1"/>
    <n v="216"/>
    <n v="5"/>
    <n v="211"/>
    <n v="2.3148148148148147E-2"/>
    <n v="180"/>
    <x v="0"/>
    <s v="juin"/>
  </r>
  <r>
    <x v="2"/>
    <x v="0"/>
    <x v="0"/>
    <n v="249"/>
    <n v="2"/>
    <n v="247"/>
    <n v="8.0321285140562242E-3"/>
    <n v="180"/>
    <x v="0"/>
    <s v="juin"/>
  </r>
  <r>
    <x v="2"/>
    <x v="0"/>
    <x v="1"/>
    <n v="198"/>
    <n v="5"/>
    <n v="193"/>
    <n v="2.5252525252525252E-2"/>
    <n v="180"/>
    <x v="0"/>
    <s v="juin"/>
  </r>
  <r>
    <x v="2"/>
    <x v="1"/>
    <x v="0"/>
    <n v="248"/>
    <n v="5"/>
    <n v="243"/>
    <n v="2.0161290322580645E-2"/>
    <n v="180"/>
    <x v="0"/>
    <s v="juin"/>
  </r>
  <r>
    <x v="2"/>
    <x v="1"/>
    <x v="1"/>
    <n v="179"/>
    <n v="4"/>
    <n v="175"/>
    <n v="2.23463687150838E-2"/>
    <n v="180"/>
    <x v="0"/>
    <s v="juin"/>
  </r>
  <r>
    <x v="2"/>
    <x v="2"/>
    <x v="0"/>
    <n v="204"/>
    <n v="9"/>
    <n v="195"/>
    <n v="4.4117647058823532E-2"/>
    <n v="180"/>
    <x v="0"/>
    <s v="juin"/>
  </r>
  <r>
    <x v="2"/>
    <x v="2"/>
    <x v="1"/>
    <n v="177"/>
    <n v="4"/>
    <n v="173"/>
    <n v="2.2598870056497175E-2"/>
    <n v="180"/>
    <x v="0"/>
    <s v="juin"/>
  </r>
  <r>
    <x v="3"/>
    <x v="0"/>
    <x v="0"/>
    <n v="250"/>
    <n v="7"/>
    <n v="243"/>
    <n v="2.8000000000000001E-2"/>
    <n v="180"/>
    <x v="0"/>
    <s v="juin"/>
  </r>
  <r>
    <x v="3"/>
    <x v="0"/>
    <x v="1"/>
    <n v="237"/>
    <n v="7"/>
    <n v="230"/>
    <n v="2.9535864978902954E-2"/>
    <n v="180"/>
    <x v="0"/>
    <s v="juin"/>
  </r>
  <r>
    <x v="3"/>
    <x v="1"/>
    <x v="0"/>
    <n v="222"/>
    <n v="11"/>
    <n v="211"/>
    <n v="4.954954954954955E-2"/>
    <n v="180"/>
    <x v="0"/>
    <s v="juin"/>
  </r>
  <r>
    <x v="3"/>
    <x v="1"/>
    <x v="1"/>
    <n v="223"/>
    <n v="3"/>
    <n v="220"/>
    <n v="1.3452914798206279E-2"/>
    <n v="180"/>
    <x v="0"/>
    <s v="juin"/>
  </r>
  <r>
    <x v="3"/>
    <x v="2"/>
    <x v="0"/>
    <n v="219"/>
    <n v="8"/>
    <n v="211"/>
    <n v="3.6529680365296802E-2"/>
    <n v="180"/>
    <x v="0"/>
    <s v="juin"/>
  </r>
  <r>
    <x v="3"/>
    <x v="2"/>
    <x v="1"/>
    <n v="196"/>
    <n v="2"/>
    <n v="194"/>
    <n v="1.020408163265306E-2"/>
    <n v="180"/>
    <x v="0"/>
    <s v="juin"/>
  </r>
  <r>
    <x v="4"/>
    <x v="0"/>
    <x v="0"/>
    <n v="245"/>
    <n v="5"/>
    <n v="240"/>
    <n v="2.0408163265306121E-2"/>
    <n v="180"/>
    <x v="0"/>
    <s v="juin"/>
  </r>
  <r>
    <x v="4"/>
    <x v="0"/>
    <x v="1"/>
    <n v="187"/>
    <n v="5"/>
    <n v="182"/>
    <n v="2.6737967914438502E-2"/>
    <n v="180"/>
    <x v="0"/>
    <s v="juin"/>
  </r>
  <r>
    <x v="4"/>
    <x v="1"/>
    <x v="0"/>
    <n v="224"/>
    <n v="5"/>
    <n v="219"/>
    <n v="2.2321428571428572E-2"/>
    <n v="180"/>
    <x v="0"/>
    <s v="juin"/>
  </r>
  <r>
    <x v="4"/>
    <x v="1"/>
    <x v="1"/>
    <n v="224"/>
    <n v="7"/>
    <n v="217"/>
    <n v="3.125E-2"/>
    <n v="180"/>
    <x v="0"/>
    <s v="juin"/>
  </r>
  <r>
    <x v="4"/>
    <x v="2"/>
    <x v="0"/>
    <n v="217"/>
    <n v="7"/>
    <n v="210"/>
    <n v="3.2258064516129031E-2"/>
    <n v="180"/>
    <x v="0"/>
    <s v="juin"/>
  </r>
  <r>
    <x v="4"/>
    <x v="2"/>
    <x v="1"/>
    <n v="196"/>
    <n v="3"/>
    <n v="193"/>
    <n v="1.5306122448979591E-2"/>
    <n v="180"/>
    <x v="0"/>
    <s v="juin"/>
  </r>
  <r>
    <x v="5"/>
    <x v="0"/>
    <x v="1"/>
    <n v="221"/>
    <n v="6"/>
    <n v="215"/>
    <n v="2.7149321266968326E-2"/>
    <n v="180"/>
    <x v="0"/>
    <s v="juin"/>
  </r>
  <r>
    <x v="5"/>
    <x v="1"/>
    <x v="0"/>
    <n v="218"/>
    <n v="5"/>
    <n v="213"/>
    <n v="2.2935779816513763E-2"/>
    <n v="180"/>
    <x v="0"/>
    <s v="juin"/>
  </r>
  <r>
    <x v="5"/>
    <x v="1"/>
    <x v="1"/>
    <n v="198"/>
    <n v="3"/>
    <n v="195"/>
    <n v="1.5151515151515152E-2"/>
    <n v="180"/>
    <x v="0"/>
    <s v="juin"/>
  </r>
  <r>
    <x v="5"/>
    <x v="2"/>
    <x v="0"/>
    <n v="201"/>
    <n v="4"/>
    <n v="197"/>
    <n v="1.9900497512437811E-2"/>
    <n v="180"/>
    <x v="0"/>
    <s v="juin"/>
  </r>
  <r>
    <x v="5"/>
    <x v="2"/>
    <x v="1"/>
    <n v="217"/>
    <n v="4"/>
    <n v="213"/>
    <n v="1.8433179723502304E-2"/>
    <n v="180"/>
    <x v="0"/>
    <s v="juin"/>
  </r>
  <r>
    <x v="5"/>
    <x v="0"/>
    <x v="0"/>
    <n v="253"/>
    <n v="2"/>
    <n v="251"/>
    <n v="7.9051383399209481E-3"/>
    <n v="180"/>
    <x v="0"/>
    <s v="juin"/>
  </r>
  <r>
    <x v="6"/>
    <x v="0"/>
    <x v="0"/>
    <n v="234"/>
    <n v="5"/>
    <n v="229"/>
    <n v="2.1367521367521368E-2"/>
    <n v="180"/>
    <x v="1"/>
    <s v="juin"/>
  </r>
  <r>
    <x v="6"/>
    <x v="0"/>
    <x v="1"/>
    <n v="247"/>
    <n v="3"/>
    <n v="244"/>
    <n v="1.2145748987854251E-2"/>
    <n v="180"/>
    <x v="1"/>
    <s v="juin"/>
  </r>
  <r>
    <x v="6"/>
    <x v="1"/>
    <x v="0"/>
    <n v="219"/>
    <n v="5"/>
    <n v="214"/>
    <n v="2.2831050228310501E-2"/>
    <n v="180"/>
    <x v="1"/>
    <s v="juin"/>
  </r>
  <r>
    <x v="6"/>
    <x v="1"/>
    <x v="1"/>
    <n v="193"/>
    <n v="7"/>
    <n v="186"/>
    <n v="3.6269430051813469E-2"/>
    <n v="180"/>
    <x v="1"/>
    <s v="juin"/>
  </r>
  <r>
    <x v="6"/>
    <x v="2"/>
    <x v="0"/>
    <n v="187"/>
    <n v="7"/>
    <n v="180"/>
    <n v="3.7433155080213901E-2"/>
    <n v="180"/>
    <x v="1"/>
    <s v="juin"/>
  </r>
  <r>
    <x v="6"/>
    <x v="2"/>
    <x v="1"/>
    <n v="220"/>
    <n v="3"/>
    <n v="217"/>
    <n v="1.3636363636363636E-2"/>
    <n v="180"/>
    <x v="1"/>
    <s v="juin"/>
  </r>
  <r>
    <x v="7"/>
    <x v="0"/>
    <x v="0"/>
    <n v="249"/>
    <n v="8"/>
    <n v="241"/>
    <n v="3.2128514056224897E-2"/>
    <n v="180"/>
    <x v="1"/>
    <s v="juin"/>
  </r>
  <r>
    <x v="7"/>
    <x v="0"/>
    <x v="1"/>
    <n v="218"/>
    <n v="4"/>
    <n v="214"/>
    <n v="1.834862385321101E-2"/>
    <n v="180"/>
    <x v="1"/>
    <s v="juin"/>
  </r>
  <r>
    <x v="7"/>
    <x v="1"/>
    <x v="0"/>
    <n v="198"/>
    <n v="10"/>
    <n v="188"/>
    <n v="5.0505050505050504E-2"/>
    <n v="180"/>
    <x v="1"/>
    <s v="juin"/>
  </r>
  <r>
    <x v="7"/>
    <x v="1"/>
    <x v="1"/>
    <n v="188"/>
    <n v="8"/>
    <n v="180"/>
    <n v="4.2553191489361701E-2"/>
    <n v="180"/>
    <x v="1"/>
    <s v="juin"/>
  </r>
  <r>
    <x v="7"/>
    <x v="2"/>
    <x v="0"/>
    <n v="219"/>
    <n v="7"/>
    <n v="212"/>
    <n v="3.1963470319634701E-2"/>
    <n v="180"/>
    <x v="1"/>
    <s v="juin"/>
  </r>
  <r>
    <x v="7"/>
    <x v="2"/>
    <x v="1"/>
    <n v="184"/>
    <n v="2"/>
    <n v="182"/>
    <n v="1.0869565217391304E-2"/>
    <n v="180"/>
    <x v="1"/>
    <s v="juin"/>
  </r>
  <r>
    <x v="8"/>
    <x v="0"/>
    <x v="0"/>
    <n v="220"/>
    <n v="6"/>
    <n v="214"/>
    <n v="2.7272727272727271E-2"/>
    <n v="180"/>
    <x v="1"/>
    <s v="juin"/>
  </r>
  <r>
    <x v="8"/>
    <x v="0"/>
    <x v="1"/>
    <n v="202"/>
    <n v="4"/>
    <n v="198"/>
    <n v="1.9801980198019802E-2"/>
    <n v="180"/>
    <x v="1"/>
    <s v="juin"/>
  </r>
  <r>
    <x v="8"/>
    <x v="1"/>
    <x v="0"/>
    <n v="232"/>
    <n v="10"/>
    <n v="222"/>
    <n v="4.3103448275862072E-2"/>
    <n v="180"/>
    <x v="1"/>
    <s v="juin"/>
  </r>
  <r>
    <x v="8"/>
    <x v="1"/>
    <x v="1"/>
    <n v="185"/>
    <n v="7"/>
    <n v="178"/>
    <n v="3.783783783783784E-2"/>
    <n v="180"/>
    <x v="1"/>
    <s v="juin"/>
  </r>
  <r>
    <x v="8"/>
    <x v="2"/>
    <x v="0"/>
    <n v="232"/>
    <n v="3"/>
    <n v="229"/>
    <n v="1.2931034482758621E-2"/>
    <n v="180"/>
    <x v="1"/>
    <s v="juin"/>
  </r>
  <r>
    <x v="8"/>
    <x v="2"/>
    <x v="1"/>
    <n v="207"/>
    <n v="7"/>
    <n v="200"/>
    <n v="3.3816425120772944E-2"/>
    <n v="180"/>
    <x v="1"/>
    <s v="juin"/>
  </r>
  <r>
    <x v="9"/>
    <x v="0"/>
    <x v="0"/>
    <n v="216"/>
    <n v="2"/>
    <n v="214"/>
    <n v="9.2592592592592587E-3"/>
    <n v="180"/>
    <x v="1"/>
    <s v="juin"/>
  </r>
  <r>
    <x v="9"/>
    <x v="0"/>
    <x v="1"/>
    <n v="188"/>
    <n v="4"/>
    <n v="184"/>
    <n v="2.1276595744680851E-2"/>
    <n v="180"/>
    <x v="1"/>
    <s v="juin"/>
  </r>
  <r>
    <x v="9"/>
    <x v="1"/>
    <x v="0"/>
    <n v="201"/>
    <n v="10"/>
    <n v="191"/>
    <n v="4.975124378109453E-2"/>
    <n v="180"/>
    <x v="1"/>
    <s v="juin"/>
  </r>
  <r>
    <x v="9"/>
    <x v="1"/>
    <x v="1"/>
    <n v="213"/>
    <n v="8"/>
    <n v="205"/>
    <n v="3.7558685446009391E-2"/>
    <n v="180"/>
    <x v="1"/>
    <s v="juin"/>
  </r>
  <r>
    <x v="9"/>
    <x v="2"/>
    <x v="0"/>
    <n v="224"/>
    <n v="3"/>
    <n v="221"/>
    <n v="1.3392857142857142E-2"/>
    <n v="180"/>
    <x v="1"/>
    <s v="juin"/>
  </r>
  <r>
    <x v="9"/>
    <x v="2"/>
    <x v="1"/>
    <n v="176"/>
    <n v="6"/>
    <n v="170"/>
    <n v="3.4090909090909088E-2"/>
    <n v="180"/>
    <x v="1"/>
    <s v="juin"/>
  </r>
  <r>
    <x v="10"/>
    <x v="0"/>
    <x v="0"/>
    <n v="216"/>
    <n v="2"/>
    <n v="214"/>
    <n v="9.2592592592592587E-3"/>
    <n v="180"/>
    <x v="1"/>
    <s v="juin"/>
  </r>
  <r>
    <x v="10"/>
    <x v="0"/>
    <x v="1"/>
    <n v="201"/>
    <n v="4"/>
    <n v="197"/>
    <n v="1.9900497512437811E-2"/>
    <n v="180"/>
    <x v="1"/>
    <s v="juin"/>
  </r>
  <r>
    <x v="10"/>
    <x v="1"/>
    <x v="0"/>
    <n v="216"/>
    <n v="4"/>
    <n v="212"/>
    <n v="1.8518518518518517E-2"/>
    <n v="180"/>
    <x v="1"/>
    <s v="juin"/>
  </r>
  <r>
    <x v="10"/>
    <x v="1"/>
    <x v="1"/>
    <n v="174"/>
    <n v="7"/>
    <n v="167"/>
    <n v="4.0229885057471264E-2"/>
    <n v="180"/>
    <x v="1"/>
    <s v="juin"/>
  </r>
  <r>
    <x v="10"/>
    <x v="2"/>
    <x v="0"/>
    <n v="191"/>
    <n v="7"/>
    <n v="184"/>
    <n v="3.6649214659685861E-2"/>
    <n v="180"/>
    <x v="1"/>
    <s v="juin"/>
  </r>
  <r>
    <x v="10"/>
    <x v="2"/>
    <x v="1"/>
    <n v="187"/>
    <n v="7"/>
    <n v="180"/>
    <n v="3.7433155080213901E-2"/>
    <n v="180"/>
    <x v="1"/>
    <s v="juin"/>
  </r>
  <r>
    <x v="11"/>
    <x v="0"/>
    <x v="0"/>
    <n v="120"/>
    <n v="6"/>
    <n v="114"/>
    <n v="0.05"/>
    <n v="180"/>
    <x v="1"/>
    <s v="juin"/>
  </r>
  <r>
    <x v="11"/>
    <x v="0"/>
    <x v="1"/>
    <n v="231"/>
    <n v="6"/>
    <n v="225"/>
    <n v="2.5974025974025976E-2"/>
    <n v="180"/>
    <x v="1"/>
    <s v="juin"/>
  </r>
  <r>
    <x v="11"/>
    <x v="1"/>
    <x v="0"/>
    <n v="0"/>
    <n v="0"/>
    <n v="0"/>
    <s v=""/>
    <n v="180"/>
    <x v="1"/>
    <s v="juin"/>
  </r>
  <r>
    <x v="11"/>
    <x v="1"/>
    <x v="1"/>
    <n v="187"/>
    <n v="2"/>
    <n v="185"/>
    <n v="1.06951871657754E-2"/>
    <n v="180"/>
    <x v="1"/>
    <s v="juin"/>
  </r>
  <r>
    <x v="11"/>
    <x v="2"/>
    <x v="0"/>
    <n v="0"/>
    <n v="0"/>
    <n v="0"/>
    <s v=""/>
    <n v="180"/>
    <x v="1"/>
    <s v="juin"/>
  </r>
  <r>
    <x v="11"/>
    <x v="2"/>
    <x v="1"/>
    <n v="170"/>
    <n v="2"/>
    <n v="168"/>
    <n v="1.1764705882352941E-2"/>
    <n v="180"/>
    <x v="1"/>
    <s v="juin"/>
  </r>
  <r>
    <x v="12"/>
    <x v="0"/>
    <x v="0"/>
    <n v="218"/>
    <n v="7"/>
    <n v="211"/>
    <n v="3.2110091743119268E-2"/>
    <n v="180"/>
    <x v="2"/>
    <s v="juin"/>
  </r>
  <r>
    <x v="12"/>
    <x v="0"/>
    <x v="1"/>
    <n v="207"/>
    <n v="3"/>
    <n v="204"/>
    <n v="1.4492753623188406E-2"/>
    <n v="180"/>
    <x v="2"/>
    <s v="juin"/>
  </r>
  <r>
    <x v="12"/>
    <x v="1"/>
    <x v="0"/>
    <n v="211"/>
    <n v="8"/>
    <n v="203"/>
    <n v="3.7914691943127965E-2"/>
    <n v="180"/>
    <x v="2"/>
    <s v="juin"/>
  </r>
  <r>
    <x v="12"/>
    <x v="1"/>
    <x v="1"/>
    <n v="207"/>
    <n v="3"/>
    <n v="204"/>
    <n v="1.4492753623188406E-2"/>
    <n v="180"/>
    <x v="2"/>
    <s v="juin"/>
  </r>
  <r>
    <x v="12"/>
    <x v="2"/>
    <x v="0"/>
    <n v="188"/>
    <n v="6"/>
    <n v="182"/>
    <n v="3.1914893617021274E-2"/>
    <n v="180"/>
    <x v="2"/>
    <s v="juin"/>
  </r>
  <r>
    <x v="12"/>
    <x v="2"/>
    <x v="1"/>
    <n v="193"/>
    <n v="7"/>
    <n v="186"/>
    <n v="3.6269430051813469E-2"/>
    <n v="180"/>
    <x v="2"/>
    <s v="juin"/>
  </r>
  <r>
    <x v="13"/>
    <x v="0"/>
    <x v="0"/>
    <n v="261"/>
    <n v="3"/>
    <n v="258"/>
    <n v="1.1494252873563218E-2"/>
    <n v="180"/>
    <x v="2"/>
    <s v="juin"/>
  </r>
  <r>
    <x v="13"/>
    <x v="0"/>
    <x v="1"/>
    <n v="240"/>
    <n v="5"/>
    <n v="235"/>
    <n v="2.0833333333333332E-2"/>
    <n v="180"/>
    <x v="2"/>
    <s v="juin"/>
  </r>
  <r>
    <x v="13"/>
    <x v="1"/>
    <x v="0"/>
    <n v="248"/>
    <n v="8"/>
    <n v="240"/>
    <n v="3.2258064516129031E-2"/>
    <n v="180"/>
    <x v="2"/>
    <s v="juin"/>
  </r>
  <r>
    <x v="13"/>
    <x v="1"/>
    <x v="1"/>
    <n v="188"/>
    <n v="3"/>
    <n v="185"/>
    <n v="1.5957446808510637E-2"/>
    <n v="180"/>
    <x v="2"/>
    <s v="juin"/>
  </r>
  <r>
    <x v="13"/>
    <x v="2"/>
    <x v="0"/>
    <n v="204"/>
    <n v="7"/>
    <n v="197"/>
    <n v="3.4313725490196081E-2"/>
    <n v="180"/>
    <x v="2"/>
    <s v="juin"/>
  </r>
  <r>
    <x v="13"/>
    <x v="2"/>
    <x v="1"/>
    <n v="195"/>
    <n v="6"/>
    <n v="189"/>
    <n v="3.0769230769230771E-2"/>
    <n v="180"/>
    <x v="2"/>
    <s v="juin"/>
  </r>
  <r>
    <x v="14"/>
    <x v="0"/>
    <x v="0"/>
    <n v="264"/>
    <n v="2"/>
    <n v="262"/>
    <n v="7.575757575757576E-3"/>
    <n v="180"/>
    <x v="2"/>
    <s v="juin"/>
  </r>
  <r>
    <x v="14"/>
    <x v="0"/>
    <x v="1"/>
    <n v="260"/>
    <n v="5"/>
    <n v="255"/>
    <n v="1.9230769230769232E-2"/>
    <n v="180"/>
    <x v="2"/>
    <s v="juin"/>
  </r>
  <r>
    <x v="14"/>
    <x v="1"/>
    <x v="0"/>
    <n v="203"/>
    <n v="10"/>
    <n v="193"/>
    <n v="4.9261083743842367E-2"/>
    <n v="180"/>
    <x v="2"/>
    <s v="juin"/>
  </r>
  <r>
    <x v="14"/>
    <x v="1"/>
    <x v="1"/>
    <n v="227"/>
    <n v="3"/>
    <n v="224"/>
    <n v="1.3215859030837005E-2"/>
    <n v="180"/>
    <x v="2"/>
    <s v="juin"/>
  </r>
  <r>
    <x v="14"/>
    <x v="2"/>
    <x v="0"/>
    <n v="192"/>
    <n v="4"/>
    <n v="188"/>
    <n v="2.0833333333333332E-2"/>
    <n v="180"/>
    <x v="2"/>
    <s v="juin"/>
  </r>
  <r>
    <x v="14"/>
    <x v="2"/>
    <x v="1"/>
    <n v="184"/>
    <n v="3"/>
    <n v="181"/>
    <n v="1.6304347826086956E-2"/>
    <n v="180"/>
    <x v="2"/>
    <s v="juin"/>
  </r>
  <r>
    <x v="15"/>
    <x v="0"/>
    <x v="0"/>
    <n v="261"/>
    <n v="5"/>
    <n v="256"/>
    <n v="1.9157088122605363E-2"/>
    <n v="180"/>
    <x v="2"/>
    <s v="juin"/>
  </r>
  <r>
    <x v="15"/>
    <x v="0"/>
    <x v="1"/>
    <n v="236"/>
    <n v="4"/>
    <n v="232"/>
    <n v="1.6949152542372881E-2"/>
    <n v="180"/>
    <x v="2"/>
    <s v="juin"/>
  </r>
  <r>
    <x v="15"/>
    <x v="1"/>
    <x v="0"/>
    <n v="256"/>
    <n v="13"/>
    <n v="243"/>
    <n v="5.078125E-2"/>
    <n v="180"/>
    <x v="2"/>
    <s v="juin"/>
  </r>
  <r>
    <x v="15"/>
    <x v="1"/>
    <x v="1"/>
    <n v="191"/>
    <n v="7"/>
    <n v="184"/>
    <n v="3.6649214659685861E-2"/>
    <n v="180"/>
    <x v="2"/>
    <s v="juin"/>
  </r>
  <r>
    <x v="15"/>
    <x v="2"/>
    <x v="0"/>
    <n v="248"/>
    <n v="3"/>
    <n v="245"/>
    <n v="1.2096774193548387E-2"/>
    <n v="180"/>
    <x v="2"/>
    <s v="juin"/>
  </r>
  <r>
    <x v="15"/>
    <x v="2"/>
    <x v="1"/>
    <n v="202"/>
    <n v="3"/>
    <n v="199"/>
    <n v="1.4851485148514851E-2"/>
    <n v="180"/>
    <x v="2"/>
    <s v="juin"/>
  </r>
  <r>
    <x v="16"/>
    <x v="0"/>
    <x v="0"/>
    <n v="221"/>
    <n v="6"/>
    <n v="215"/>
    <n v="2.7149321266968326E-2"/>
    <n v="180"/>
    <x v="2"/>
    <s v="juin"/>
  </r>
  <r>
    <x v="16"/>
    <x v="0"/>
    <x v="1"/>
    <n v="245"/>
    <n v="2"/>
    <n v="243"/>
    <n v="8.1632653061224497E-3"/>
    <n v="180"/>
    <x v="2"/>
    <s v="juin"/>
  </r>
  <r>
    <x v="16"/>
    <x v="1"/>
    <x v="0"/>
    <n v="244"/>
    <n v="7"/>
    <n v="237"/>
    <n v="2.8688524590163935E-2"/>
    <n v="180"/>
    <x v="2"/>
    <s v="juin"/>
  </r>
  <r>
    <x v="16"/>
    <x v="1"/>
    <x v="1"/>
    <n v="203"/>
    <n v="7"/>
    <n v="196"/>
    <n v="3.4482758620689655E-2"/>
    <n v="180"/>
    <x v="2"/>
    <s v="juin"/>
  </r>
  <r>
    <x v="16"/>
    <x v="2"/>
    <x v="0"/>
    <n v="200"/>
    <n v="7"/>
    <n v="193"/>
    <n v="3.5000000000000003E-2"/>
    <n v="180"/>
    <x v="2"/>
    <s v="juin"/>
  </r>
  <r>
    <x v="16"/>
    <x v="2"/>
    <x v="1"/>
    <n v="173"/>
    <n v="5"/>
    <n v="168"/>
    <n v="2.8901734104046242E-2"/>
    <n v="180"/>
    <x v="2"/>
    <s v="juin"/>
  </r>
  <r>
    <x v="17"/>
    <x v="0"/>
    <x v="1"/>
    <n v="258"/>
    <n v="5"/>
    <n v="253"/>
    <n v="1.937984496124031E-2"/>
    <n v="180"/>
    <x v="2"/>
    <s v="juin"/>
  </r>
  <r>
    <x v="17"/>
    <x v="1"/>
    <x v="0"/>
    <n v="255"/>
    <n v="13"/>
    <n v="242"/>
    <n v="5.0980392156862744E-2"/>
    <n v="180"/>
    <x v="2"/>
    <s v="juin"/>
  </r>
  <r>
    <x v="17"/>
    <x v="1"/>
    <x v="1"/>
    <n v="209"/>
    <n v="10"/>
    <n v="199"/>
    <n v="4.784688995215311E-2"/>
    <n v="180"/>
    <x v="2"/>
    <s v="juin"/>
  </r>
  <r>
    <x v="17"/>
    <x v="2"/>
    <x v="0"/>
    <n v="187"/>
    <n v="3"/>
    <n v="184"/>
    <n v="1.6042780748663103E-2"/>
    <n v="180"/>
    <x v="2"/>
    <s v="juin"/>
  </r>
  <r>
    <x v="17"/>
    <x v="2"/>
    <x v="1"/>
    <n v="172"/>
    <n v="5"/>
    <n v="167"/>
    <n v="2.9069767441860465E-2"/>
    <n v="180"/>
    <x v="2"/>
    <s v="juin"/>
  </r>
  <r>
    <x v="17"/>
    <x v="0"/>
    <x v="0"/>
    <n v="289"/>
    <n v="10"/>
    <n v="279"/>
    <n v="3.4602076124567477E-2"/>
    <n v="180"/>
    <x v="2"/>
    <s v="juin"/>
  </r>
  <r>
    <x v="18"/>
    <x v="0"/>
    <x v="0"/>
    <n v="274"/>
    <n v="9"/>
    <n v="265"/>
    <n v="3.2846715328467155E-2"/>
    <n v="180"/>
    <x v="3"/>
    <s v="juin"/>
  </r>
  <r>
    <x v="18"/>
    <x v="0"/>
    <x v="1"/>
    <n v="223"/>
    <n v="6"/>
    <n v="217"/>
    <n v="2.6905829596412557E-2"/>
    <n v="180"/>
    <x v="3"/>
    <s v="juin"/>
  </r>
  <r>
    <x v="18"/>
    <x v="1"/>
    <x v="0"/>
    <n v="276"/>
    <n v="7"/>
    <n v="269"/>
    <n v="2.5362318840579712E-2"/>
    <n v="180"/>
    <x v="3"/>
    <s v="juin"/>
  </r>
  <r>
    <x v="18"/>
    <x v="1"/>
    <x v="1"/>
    <n v="209"/>
    <n v="10"/>
    <n v="199"/>
    <n v="4.784688995215311E-2"/>
    <n v="180"/>
    <x v="3"/>
    <s v="juin"/>
  </r>
  <r>
    <x v="18"/>
    <x v="2"/>
    <x v="0"/>
    <n v="214"/>
    <n v="9"/>
    <n v="205"/>
    <n v="4.2056074766355138E-2"/>
    <n v="180"/>
    <x v="3"/>
    <s v="juin"/>
  </r>
  <r>
    <x v="18"/>
    <x v="2"/>
    <x v="1"/>
    <n v="222"/>
    <n v="4"/>
    <n v="218"/>
    <n v="1.8018018018018018E-2"/>
    <n v="180"/>
    <x v="3"/>
    <s v="juin"/>
  </r>
  <r>
    <x v="19"/>
    <x v="0"/>
    <x v="0"/>
    <n v="223"/>
    <n v="3"/>
    <n v="220"/>
    <n v="1.3452914798206279E-2"/>
    <n v="180"/>
    <x v="3"/>
    <s v="juin"/>
  </r>
  <r>
    <x v="19"/>
    <x v="0"/>
    <x v="1"/>
    <n v="205"/>
    <n v="6"/>
    <n v="199"/>
    <n v="2.9268292682926831E-2"/>
    <n v="180"/>
    <x v="3"/>
    <s v="juin"/>
  </r>
  <r>
    <x v="19"/>
    <x v="1"/>
    <x v="0"/>
    <n v="229"/>
    <n v="4"/>
    <n v="225"/>
    <n v="1.7467248908296942E-2"/>
    <n v="180"/>
    <x v="3"/>
    <s v="juin"/>
  </r>
  <r>
    <x v="19"/>
    <x v="1"/>
    <x v="1"/>
    <n v="227"/>
    <n v="5"/>
    <n v="222"/>
    <n v="2.2026431718061675E-2"/>
    <n v="180"/>
    <x v="3"/>
    <s v="juin"/>
  </r>
  <r>
    <x v="19"/>
    <x v="2"/>
    <x v="0"/>
    <n v="215"/>
    <n v="4"/>
    <n v="211"/>
    <n v="1.8604651162790697E-2"/>
    <n v="180"/>
    <x v="3"/>
    <s v="juin"/>
  </r>
  <r>
    <x v="19"/>
    <x v="2"/>
    <x v="1"/>
    <n v="194"/>
    <n v="5"/>
    <n v="189"/>
    <n v="2.5773195876288658E-2"/>
    <n v="180"/>
    <x v="3"/>
    <s v="juin"/>
  </r>
  <r>
    <x v="20"/>
    <x v="0"/>
    <x v="0"/>
    <n v="281"/>
    <n v="2"/>
    <n v="279"/>
    <n v="7.1174377224199285E-3"/>
    <n v="180"/>
    <x v="3"/>
    <s v="juin"/>
  </r>
  <r>
    <x v="20"/>
    <x v="0"/>
    <x v="1"/>
    <n v="262"/>
    <n v="6"/>
    <n v="256"/>
    <n v="2.2900763358778626E-2"/>
    <n v="180"/>
    <x v="3"/>
    <s v="juin"/>
  </r>
  <r>
    <x v="20"/>
    <x v="1"/>
    <x v="0"/>
    <n v="214"/>
    <n v="11"/>
    <n v="203"/>
    <n v="5.1401869158878503E-2"/>
    <n v="180"/>
    <x v="3"/>
    <s v="juin"/>
  </r>
  <r>
    <x v="20"/>
    <x v="1"/>
    <x v="1"/>
    <n v="208"/>
    <n v="3"/>
    <n v="205"/>
    <n v="1.4423076923076924E-2"/>
    <n v="180"/>
    <x v="3"/>
    <s v="juin"/>
  </r>
  <r>
    <x v="20"/>
    <x v="2"/>
    <x v="0"/>
    <n v="211"/>
    <n v="9"/>
    <n v="202"/>
    <n v="4.2654028436018961E-2"/>
    <n v="180"/>
    <x v="3"/>
    <s v="juin"/>
  </r>
  <r>
    <x v="20"/>
    <x v="2"/>
    <x v="1"/>
    <n v="185"/>
    <n v="6"/>
    <n v="179"/>
    <n v="3.2432432432432434E-2"/>
    <n v="180"/>
    <x v="3"/>
    <s v="juin"/>
  </r>
  <r>
    <x v="21"/>
    <x v="0"/>
    <x v="0"/>
    <n v="257"/>
    <n v="5"/>
    <n v="252"/>
    <n v="1.9455252918287938E-2"/>
    <n v="180"/>
    <x v="3"/>
    <s v="juin"/>
  </r>
  <r>
    <x v="21"/>
    <x v="0"/>
    <x v="1"/>
    <n v="220"/>
    <n v="6"/>
    <n v="214"/>
    <n v="2.7272727272727271E-2"/>
    <n v="180"/>
    <x v="3"/>
    <s v="juin"/>
  </r>
  <r>
    <x v="21"/>
    <x v="1"/>
    <x v="0"/>
    <n v="248"/>
    <n v="5"/>
    <n v="243"/>
    <n v="2.0161290322580645E-2"/>
    <n v="180"/>
    <x v="3"/>
    <s v="juin"/>
  </r>
  <r>
    <x v="21"/>
    <x v="1"/>
    <x v="1"/>
    <n v="207"/>
    <n v="6"/>
    <n v="201"/>
    <n v="2.8985507246376812E-2"/>
    <n v="180"/>
    <x v="3"/>
    <s v="juin"/>
  </r>
  <r>
    <x v="21"/>
    <x v="2"/>
    <x v="0"/>
    <n v="218"/>
    <n v="8"/>
    <n v="210"/>
    <n v="3.669724770642202E-2"/>
    <n v="180"/>
    <x v="3"/>
    <s v="juin"/>
  </r>
  <r>
    <x v="21"/>
    <x v="2"/>
    <x v="1"/>
    <n v="216"/>
    <n v="6"/>
    <n v="210"/>
    <n v="2.7777777777777776E-2"/>
    <n v="180"/>
    <x v="3"/>
    <s v="juin"/>
  </r>
  <r>
    <x v="22"/>
    <x v="0"/>
    <x v="0"/>
    <n v="233"/>
    <n v="7"/>
    <n v="226"/>
    <n v="3.0042918454935622E-2"/>
    <n v="180"/>
    <x v="3"/>
    <s v="juin"/>
  </r>
  <r>
    <x v="22"/>
    <x v="0"/>
    <x v="1"/>
    <n v="237"/>
    <n v="6"/>
    <n v="231"/>
    <n v="2.5316455696202531E-2"/>
    <n v="180"/>
    <x v="3"/>
    <s v="juin"/>
  </r>
  <r>
    <x v="22"/>
    <x v="1"/>
    <x v="0"/>
    <n v="238"/>
    <n v="4"/>
    <n v="234"/>
    <n v="1.680672268907563E-2"/>
    <n v="180"/>
    <x v="3"/>
    <s v="juin"/>
  </r>
  <r>
    <x v="22"/>
    <x v="1"/>
    <x v="1"/>
    <n v="193"/>
    <n v="5"/>
    <n v="188"/>
    <n v="2.5906735751295335E-2"/>
    <n v="180"/>
    <x v="3"/>
    <s v="juin"/>
  </r>
  <r>
    <x v="22"/>
    <x v="2"/>
    <x v="0"/>
    <n v="219"/>
    <n v="6"/>
    <n v="213"/>
    <n v="2.7397260273972601E-2"/>
    <n v="180"/>
    <x v="3"/>
    <s v="juin"/>
  </r>
  <r>
    <x v="22"/>
    <x v="2"/>
    <x v="1"/>
    <n v="194"/>
    <n v="2"/>
    <n v="192"/>
    <n v="1.0309278350515464E-2"/>
    <n v="180"/>
    <x v="3"/>
    <s v="juin"/>
  </r>
  <r>
    <x v="23"/>
    <x v="0"/>
    <x v="1"/>
    <n v="212"/>
    <n v="5"/>
    <n v="207"/>
    <n v="2.358490566037736E-2"/>
    <n v="180"/>
    <x v="3"/>
    <s v="juin"/>
  </r>
  <r>
    <x v="23"/>
    <x v="1"/>
    <x v="0"/>
    <n v="216"/>
    <n v="4"/>
    <n v="212"/>
    <n v="1.8518518518518517E-2"/>
    <n v="180"/>
    <x v="3"/>
    <s v="juin"/>
  </r>
  <r>
    <x v="23"/>
    <x v="1"/>
    <x v="1"/>
    <n v="193"/>
    <n v="7"/>
    <n v="186"/>
    <n v="3.6269430051813469E-2"/>
    <n v="180"/>
    <x v="3"/>
    <s v="juin"/>
  </r>
  <r>
    <x v="23"/>
    <x v="2"/>
    <x v="0"/>
    <n v="190"/>
    <n v="3"/>
    <n v="187"/>
    <n v="1.5789473684210527E-2"/>
    <n v="180"/>
    <x v="3"/>
    <s v="juin"/>
  </r>
  <r>
    <x v="23"/>
    <x v="2"/>
    <x v="1"/>
    <n v="201"/>
    <n v="8"/>
    <n v="193"/>
    <n v="3.9800995024875621E-2"/>
    <n v="180"/>
    <x v="3"/>
    <s v="juin"/>
  </r>
  <r>
    <x v="23"/>
    <x v="0"/>
    <x v="0"/>
    <n v="236"/>
    <n v="5"/>
    <n v="231"/>
    <n v="2.1186440677966101E-2"/>
    <n v="180"/>
    <x v="3"/>
    <s v="juin"/>
  </r>
  <r>
    <x v="24"/>
    <x v="0"/>
    <x v="0"/>
    <n v="263"/>
    <n v="9"/>
    <n v="254"/>
    <n v="3.4220532319391636E-2"/>
    <n v="180"/>
    <x v="4"/>
    <s v="juil"/>
  </r>
  <r>
    <x v="24"/>
    <x v="0"/>
    <x v="1"/>
    <n v="264"/>
    <n v="7"/>
    <n v="257"/>
    <n v="2.6515151515151516E-2"/>
    <n v="180"/>
    <x v="4"/>
    <s v="juil"/>
  </r>
  <r>
    <x v="24"/>
    <x v="1"/>
    <x v="0"/>
    <n v="241"/>
    <n v="4"/>
    <n v="237"/>
    <n v="1.6597510373443983E-2"/>
    <n v="180"/>
    <x v="4"/>
    <s v="juil"/>
  </r>
  <r>
    <x v="24"/>
    <x v="1"/>
    <x v="1"/>
    <n v="195"/>
    <n v="6"/>
    <n v="189"/>
    <n v="3.0769230769230771E-2"/>
    <n v="180"/>
    <x v="4"/>
    <s v="juil"/>
  </r>
  <r>
    <x v="24"/>
    <x v="2"/>
    <x v="0"/>
    <n v="239"/>
    <n v="6"/>
    <n v="233"/>
    <n v="2.5104602510460251E-2"/>
    <n v="180"/>
    <x v="4"/>
    <s v="juil"/>
  </r>
  <r>
    <x v="24"/>
    <x v="2"/>
    <x v="1"/>
    <n v="177"/>
    <n v="2"/>
    <n v="175"/>
    <n v="1.1299435028248588E-2"/>
    <n v="180"/>
    <x v="4"/>
    <s v="juil"/>
  </r>
  <r>
    <x v="25"/>
    <x v="0"/>
    <x v="0"/>
    <n v="296"/>
    <n v="7"/>
    <n v="289"/>
    <n v="2.364864864864865E-2"/>
    <n v="180"/>
    <x v="4"/>
    <s v="juil"/>
  </r>
  <r>
    <x v="25"/>
    <x v="0"/>
    <x v="1"/>
    <n v="228"/>
    <n v="6"/>
    <n v="222"/>
    <n v="2.6315789473684209E-2"/>
    <n v="180"/>
    <x v="4"/>
    <s v="juil"/>
  </r>
  <r>
    <x v="25"/>
    <x v="1"/>
    <x v="0"/>
    <n v="220"/>
    <n v="10"/>
    <n v="210"/>
    <n v="4.5454545454545456E-2"/>
    <n v="180"/>
    <x v="4"/>
    <s v="juil"/>
  </r>
  <r>
    <x v="25"/>
    <x v="1"/>
    <x v="1"/>
    <n v="239"/>
    <n v="11"/>
    <n v="228"/>
    <n v="4.6025104602510462E-2"/>
    <n v="180"/>
    <x v="4"/>
    <s v="juil"/>
  </r>
  <r>
    <x v="25"/>
    <x v="2"/>
    <x v="0"/>
    <n v="235"/>
    <n v="11"/>
    <n v="224"/>
    <n v="4.6808510638297871E-2"/>
    <n v="180"/>
    <x v="4"/>
    <s v="juil"/>
  </r>
  <r>
    <x v="25"/>
    <x v="2"/>
    <x v="1"/>
    <n v="170"/>
    <n v="3"/>
    <n v="167"/>
    <n v="1.7647058823529412E-2"/>
    <n v="180"/>
    <x v="4"/>
    <s v="juil"/>
  </r>
  <r>
    <x v="26"/>
    <x v="0"/>
    <x v="0"/>
    <n v="235"/>
    <n v="4"/>
    <n v="231"/>
    <n v="1.7021276595744681E-2"/>
    <n v="180"/>
    <x v="4"/>
    <s v="juil"/>
  </r>
  <r>
    <x v="26"/>
    <x v="0"/>
    <x v="1"/>
    <n v="232"/>
    <n v="3"/>
    <n v="229"/>
    <n v="1.2931034482758621E-2"/>
    <n v="180"/>
    <x v="4"/>
    <s v="juil"/>
  </r>
  <r>
    <x v="26"/>
    <x v="1"/>
    <x v="0"/>
    <n v="270"/>
    <n v="10"/>
    <n v="260"/>
    <n v="3.7037037037037035E-2"/>
    <n v="180"/>
    <x v="4"/>
    <s v="juil"/>
  </r>
  <r>
    <x v="26"/>
    <x v="1"/>
    <x v="1"/>
    <n v="243"/>
    <n v="6"/>
    <n v="237"/>
    <n v="2.4691358024691357E-2"/>
    <n v="180"/>
    <x v="4"/>
    <s v="juil"/>
  </r>
  <r>
    <x v="26"/>
    <x v="2"/>
    <x v="0"/>
    <n v="231"/>
    <n v="10"/>
    <n v="221"/>
    <n v="4.3290043290043288E-2"/>
    <n v="180"/>
    <x v="4"/>
    <s v="juil"/>
  </r>
  <r>
    <x v="26"/>
    <x v="2"/>
    <x v="1"/>
    <n v="226"/>
    <n v="8"/>
    <n v="218"/>
    <n v="3.5398230088495575E-2"/>
    <n v="180"/>
    <x v="4"/>
    <s v="juil"/>
  </r>
  <r>
    <x v="27"/>
    <x v="0"/>
    <x v="0"/>
    <n v="286"/>
    <n v="4"/>
    <n v="282"/>
    <n v="1.3986013986013986E-2"/>
    <n v="180"/>
    <x v="4"/>
    <s v="juil"/>
  </r>
  <r>
    <x v="27"/>
    <x v="0"/>
    <x v="1"/>
    <n v="251"/>
    <n v="7"/>
    <n v="244"/>
    <n v="2.7888446215139442E-2"/>
    <n v="180"/>
    <x v="4"/>
    <s v="juil"/>
  </r>
  <r>
    <x v="27"/>
    <x v="1"/>
    <x v="0"/>
    <n v="261"/>
    <n v="10"/>
    <n v="251"/>
    <n v="3.8314176245210725E-2"/>
    <n v="180"/>
    <x v="4"/>
    <s v="juil"/>
  </r>
  <r>
    <x v="27"/>
    <x v="1"/>
    <x v="1"/>
    <n v="210"/>
    <n v="3"/>
    <n v="207"/>
    <n v="1.4285714285714285E-2"/>
    <n v="180"/>
    <x v="4"/>
    <s v="juil"/>
  </r>
  <r>
    <x v="27"/>
    <x v="2"/>
    <x v="0"/>
    <n v="239"/>
    <n v="10"/>
    <n v="229"/>
    <n v="4.1841004184100417E-2"/>
    <n v="180"/>
    <x v="4"/>
    <s v="juil"/>
  </r>
  <r>
    <x v="27"/>
    <x v="2"/>
    <x v="1"/>
    <n v="171"/>
    <n v="2"/>
    <n v="169"/>
    <n v="1.1695906432748537E-2"/>
    <n v="180"/>
    <x v="4"/>
    <s v="juil"/>
  </r>
  <r>
    <x v="28"/>
    <x v="0"/>
    <x v="0"/>
    <n v="289"/>
    <n v="11"/>
    <n v="278"/>
    <n v="3.8062283737024222E-2"/>
    <n v="180"/>
    <x v="4"/>
    <s v="juil"/>
  </r>
  <r>
    <x v="28"/>
    <x v="0"/>
    <x v="1"/>
    <n v="259"/>
    <n v="6"/>
    <n v="253"/>
    <n v="2.3166023166023165E-2"/>
    <n v="180"/>
    <x v="4"/>
    <s v="juil"/>
  </r>
  <r>
    <x v="28"/>
    <x v="1"/>
    <x v="0"/>
    <n v="224"/>
    <n v="4"/>
    <n v="220"/>
    <n v="1.7857142857142856E-2"/>
    <n v="180"/>
    <x v="4"/>
    <s v="juil"/>
  </r>
  <r>
    <x v="28"/>
    <x v="1"/>
    <x v="1"/>
    <n v="245"/>
    <n v="3"/>
    <n v="242"/>
    <n v="1.2244897959183673E-2"/>
    <n v="180"/>
    <x v="4"/>
    <s v="juil"/>
  </r>
  <r>
    <x v="28"/>
    <x v="2"/>
    <x v="0"/>
    <n v="228"/>
    <n v="7"/>
    <n v="221"/>
    <n v="3.0701754385964911E-2"/>
    <n v="180"/>
    <x v="4"/>
    <s v="juil"/>
  </r>
  <r>
    <x v="28"/>
    <x v="2"/>
    <x v="1"/>
    <n v="186"/>
    <n v="2"/>
    <n v="184"/>
    <n v="1.0752688172043012E-2"/>
    <n v="180"/>
    <x v="4"/>
    <s v="juil"/>
  </r>
  <r>
    <x v="29"/>
    <x v="0"/>
    <x v="1"/>
    <n v="273"/>
    <n v="2"/>
    <n v="271"/>
    <n v="7.326007326007326E-3"/>
    <n v="180"/>
    <x v="4"/>
    <s v="juil"/>
  </r>
  <r>
    <x v="29"/>
    <x v="1"/>
    <x v="0"/>
    <n v="210"/>
    <n v="10"/>
    <n v="200"/>
    <n v="4.7619047619047616E-2"/>
    <n v="180"/>
    <x v="4"/>
    <s v="juil"/>
  </r>
  <r>
    <x v="29"/>
    <x v="1"/>
    <x v="1"/>
    <n v="260"/>
    <n v="9"/>
    <n v="251"/>
    <n v="3.4615384615384617E-2"/>
    <n v="180"/>
    <x v="4"/>
    <s v="juil"/>
  </r>
  <r>
    <x v="29"/>
    <x v="2"/>
    <x v="0"/>
    <n v="243"/>
    <n v="8"/>
    <n v="235"/>
    <n v="3.292181069958848E-2"/>
    <n v="180"/>
    <x v="4"/>
    <s v="juil"/>
  </r>
  <r>
    <x v="29"/>
    <x v="2"/>
    <x v="1"/>
    <n v="205"/>
    <n v="3"/>
    <n v="202"/>
    <n v="1.4634146341463415E-2"/>
    <n v="180"/>
    <x v="4"/>
    <s v="juil"/>
  </r>
  <r>
    <x v="29"/>
    <x v="0"/>
    <x v="0"/>
    <n v="264"/>
    <n v="3"/>
    <n v="261"/>
    <n v="1.1363636363636364E-2"/>
    <n v="180"/>
    <x v="4"/>
    <s v="juil"/>
  </r>
  <r>
    <x v="30"/>
    <x v="0"/>
    <x v="0"/>
    <n v="235"/>
    <n v="5"/>
    <n v="230"/>
    <n v="2.1276595744680851E-2"/>
    <n v="180"/>
    <x v="5"/>
    <s v="juil"/>
  </r>
  <r>
    <x v="30"/>
    <x v="0"/>
    <x v="1"/>
    <n v="231"/>
    <n v="7"/>
    <n v="224"/>
    <n v="3.0303030303030304E-2"/>
    <n v="180"/>
    <x v="5"/>
    <s v="juil"/>
  </r>
  <r>
    <x v="30"/>
    <x v="1"/>
    <x v="0"/>
    <n v="285"/>
    <n v="8"/>
    <n v="277"/>
    <n v="2.8070175438596492E-2"/>
    <n v="180"/>
    <x v="5"/>
    <s v="juil"/>
  </r>
  <r>
    <x v="30"/>
    <x v="1"/>
    <x v="1"/>
    <n v="212"/>
    <n v="10"/>
    <n v="202"/>
    <n v="4.716981132075472E-2"/>
    <n v="180"/>
    <x v="5"/>
    <s v="juil"/>
  </r>
  <r>
    <x v="30"/>
    <x v="2"/>
    <x v="0"/>
    <n v="181"/>
    <n v="2"/>
    <n v="179"/>
    <n v="1.1049723756906077E-2"/>
    <n v="180"/>
    <x v="5"/>
    <s v="juil"/>
  </r>
  <r>
    <x v="30"/>
    <x v="2"/>
    <x v="1"/>
    <n v="177"/>
    <n v="3"/>
    <n v="174"/>
    <n v="1.6949152542372881E-2"/>
    <n v="180"/>
    <x v="5"/>
    <s v="juil"/>
  </r>
  <r>
    <x v="31"/>
    <x v="0"/>
    <x v="0"/>
    <n v="243"/>
    <n v="6"/>
    <n v="237"/>
    <n v="2.4691358024691357E-2"/>
    <n v="180"/>
    <x v="5"/>
    <s v="juil"/>
  </r>
  <r>
    <x v="31"/>
    <x v="0"/>
    <x v="1"/>
    <n v="238"/>
    <n v="2"/>
    <n v="236"/>
    <n v="8.4033613445378148E-3"/>
    <n v="180"/>
    <x v="5"/>
    <s v="juil"/>
  </r>
  <r>
    <x v="31"/>
    <x v="1"/>
    <x v="0"/>
    <n v="244"/>
    <n v="4"/>
    <n v="240"/>
    <n v="1.6393442622950821E-2"/>
    <n v="180"/>
    <x v="5"/>
    <s v="juil"/>
  </r>
  <r>
    <x v="31"/>
    <x v="1"/>
    <x v="1"/>
    <n v="222"/>
    <n v="3"/>
    <n v="219"/>
    <n v="1.3513513513513514E-2"/>
    <n v="180"/>
    <x v="5"/>
    <s v="juil"/>
  </r>
  <r>
    <x v="31"/>
    <x v="2"/>
    <x v="0"/>
    <n v="190"/>
    <n v="5"/>
    <n v="185"/>
    <n v="2.6315789473684209E-2"/>
    <n v="180"/>
    <x v="5"/>
    <s v="juil"/>
  </r>
  <r>
    <x v="31"/>
    <x v="2"/>
    <x v="1"/>
    <n v="191"/>
    <n v="6"/>
    <n v="185"/>
    <n v="3.1413612565445025E-2"/>
    <n v="180"/>
    <x v="5"/>
    <s v="juil"/>
  </r>
  <r>
    <x v="32"/>
    <x v="0"/>
    <x v="0"/>
    <n v="280"/>
    <n v="10"/>
    <n v="270"/>
    <n v="3.5714285714285712E-2"/>
    <n v="180"/>
    <x v="5"/>
    <s v="juil"/>
  </r>
  <r>
    <x v="32"/>
    <x v="0"/>
    <x v="1"/>
    <n v="249"/>
    <n v="3"/>
    <n v="246"/>
    <n v="1.2048192771084338E-2"/>
    <n v="180"/>
    <x v="5"/>
    <s v="juil"/>
  </r>
  <r>
    <x v="32"/>
    <x v="1"/>
    <x v="0"/>
    <n v="256"/>
    <n v="14"/>
    <n v="242"/>
    <n v="5.46875E-2"/>
    <n v="180"/>
    <x v="5"/>
    <s v="juil"/>
  </r>
  <r>
    <x v="32"/>
    <x v="1"/>
    <x v="1"/>
    <n v="271"/>
    <n v="10"/>
    <n v="261"/>
    <n v="3.6900369003690037E-2"/>
    <n v="180"/>
    <x v="5"/>
    <s v="juil"/>
  </r>
  <r>
    <x v="32"/>
    <x v="2"/>
    <x v="0"/>
    <n v="240"/>
    <n v="10"/>
    <n v="230"/>
    <n v="4.1666666666666664E-2"/>
    <n v="180"/>
    <x v="5"/>
    <s v="juil"/>
  </r>
  <r>
    <x v="32"/>
    <x v="2"/>
    <x v="1"/>
    <n v="172"/>
    <n v="3"/>
    <n v="169"/>
    <n v="1.7441860465116279E-2"/>
    <n v="180"/>
    <x v="5"/>
    <s v="juil"/>
  </r>
  <r>
    <x v="33"/>
    <x v="0"/>
    <x v="0"/>
    <n v="235"/>
    <n v="6"/>
    <n v="229"/>
    <n v="2.553191489361702E-2"/>
    <n v="180"/>
    <x v="5"/>
    <s v="juil"/>
  </r>
  <r>
    <x v="33"/>
    <x v="0"/>
    <x v="1"/>
    <n v="241"/>
    <n v="8"/>
    <n v="233"/>
    <n v="3.3195020746887967E-2"/>
    <n v="180"/>
    <x v="5"/>
    <s v="juil"/>
  </r>
  <r>
    <x v="33"/>
    <x v="1"/>
    <x v="0"/>
    <n v="224"/>
    <n v="5"/>
    <n v="219"/>
    <n v="2.2321428571428572E-2"/>
    <n v="180"/>
    <x v="5"/>
    <s v="juil"/>
  </r>
  <r>
    <x v="33"/>
    <x v="1"/>
    <x v="1"/>
    <n v="202"/>
    <n v="7"/>
    <n v="195"/>
    <n v="3.4653465346534656E-2"/>
    <n v="180"/>
    <x v="5"/>
    <s v="juil"/>
  </r>
  <r>
    <x v="33"/>
    <x v="2"/>
    <x v="0"/>
    <n v="227"/>
    <n v="11"/>
    <n v="216"/>
    <n v="4.8458149779735685E-2"/>
    <n v="180"/>
    <x v="5"/>
    <s v="juil"/>
  </r>
  <r>
    <x v="33"/>
    <x v="2"/>
    <x v="1"/>
    <n v="185"/>
    <n v="2"/>
    <n v="183"/>
    <n v="1.0810810810810811E-2"/>
    <n v="180"/>
    <x v="5"/>
    <s v="juil"/>
  </r>
  <r>
    <x v="34"/>
    <x v="0"/>
    <x v="0"/>
    <n v="280"/>
    <n v="9"/>
    <n v="271"/>
    <n v="3.214285714285714E-2"/>
    <n v="180"/>
    <x v="5"/>
    <s v="juil"/>
  </r>
  <r>
    <x v="34"/>
    <x v="0"/>
    <x v="1"/>
    <n v="284"/>
    <n v="6"/>
    <n v="278"/>
    <n v="2.1126760563380281E-2"/>
    <n v="180"/>
    <x v="5"/>
    <s v="juil"/>
  </r>
  <r>
    <x v="34"/>
    <x v="1"/>
    <x v="0"/>
    <n v="255"/>
    <n v="11"/>
    <n v="244"/>
    <n v="4.3137254901960784E-2"/>
    <n v="180"/>
    <x v="5"/>
    <s v="juil"/>
  </r>
  <r>
    <x v="34"/>
    <x v="1"/>
    <x v="1"/>
    <n v="239"/>
    <n v="7"/>
    <n v="232"/>
    <n v="2.9288702928870293E-2"/>
    <n v="180"/>
    <x v="5"/>
    <s v="juil"/>
  </r>
  <r>
    <x v="34"/>
    <x v="2"/>
    <x v="0"/>
    <n v="219"/>
    <n v="8"/>
    <n v="211"/>
    <n v="3.6529680365296802E-2"/>
    <n v="180"/>
    <x v="5"/>
    <s v="juil"/>
  </r>
  <r>
    <x v="34"/>
    <x v="2"/>
    <x v="1"/>
    <n v="219"/>
    <n v="4"/>
    <n v="215"/>
    <n v="1.8264840182648401E-2"/>
    <n v="180"/>
    <x v="5"/>
    <s v="juil"/>
  </r>
  <r>
    <x v="35"/>
    <x v="0"/>
    <x v="0"/>
    <n v="294"/>
    <n v="4"/>
    <n v="290"/>
    <n v="1.3605442176870748E-2"/>
    <n v="180"/>
    <x v="5"/>
    <s v="juil"/>
  </r>
  <r>
    <x v="35"/>
    <x v="0"/>
    <x v="1"/>
    <n v="280"/>
    <n v="6"/>
    <n v="274"/>
    <n v="2.1428571428571429E-2"/>
    <n v="180"/>
    <x v="5"/>
    <s v="juil"/>
  </r>
  <r>
    <x v="35"/>
    <x v="1"/>
    <x v="0"/>
    <n v="223"/>
    <n v="5"/>
    <n v="218"/>
    <n v="2.2421524663677129E-2"/>
    <n v="180"/>
    <x v="5"/>
    <s v="juil"/>
  </r>
  <r>
    <x v="35"/>
    <x v="1"/>
    <x v="1"/>
    <n v="202"/>
    <n v="5"/>
    <n v="197"/>
    <n v="2.4752475247524754E-2"/>
    <n v="180"/>
    <x v="5"/>
    <s v="juil"/>
  </r>
  <r>
    <x v="35"/>
    <x v="2"/>
    <x v="0"/>
    <n v="241"/>
    <n v="7"/>
    <n v="234"/>
    <n v="2.9045643153526972E-2"/>
    <n v="180"/>
    <x v="5"/>
    <s v="juil"/>
  </r>
  <r>
    <x v="35"/>
    <x v="2"/>
    <x v="1"/>
    <n v="174"/>
    <n v="3"/>
    <n v="171"/>
    <n v="1.7241379310344827E-2"/>
    <n v="180"/>
    <x v="5"/>
    <s v="juil"/>
  </r>
  <r>
    <x v="36"/>
    <x v="0"/>
    <x v="0"/>
    <n v="231"/>
    <n v="9"/>
    <n v="222"/>
    <n v="3.896103896103896E-2"/>
    <n v="180"/>
    <x v="6"/>
    <s v="juil"/>
  </r>
  <r>
    <x v="36"/>
    <x v="0"/>
    <x v="1"/>
    <n v="281"/>
    <n v="3"/>
    <n v="278"/>
    <n v="1.0676156583629894E-2"/>
    <n v="180"/>
    <x v="6"/>
    <s v="juil"/>
  </r>
  <r>
    <x v="36"/>
    <x v="1"/>
    <x v="0"/>
    <n v="225"/>
    <n v="5"/>
    <n v="220"/>
    <n v="2.2222222222222223E-2"/>
    <n v="180"/>
    <x v="6"/>
    <s v="juil"/>
  </r>
  <r>
    <x v="36"/>
    <x v="1"/>
    <x v="1"/>
    <n v="276"/>
    <n v="14"/>
    <n v="262"/>
    <n v="5.0724637681159424E-2"/>
    <n v="180"/>
    <x v="6"/>
    <s v="juil"/>
  </r>
  <r>
    <x v="36"/>
    <x v="2"/>
    <x v="0"/>
    <n v="214"/>
    <n v="8"/>
    <n v="206"/>
    <n v="3.7383177570093455E-2"/>
    <n v="180"/>
    <x v="6"/>
    <s v="juil"/>
  </r>
  <r>
    <x v="36"/>
    <x v="2"/>
    <x v="1"/>
    <n v="190"/>
    <n v="7"/>
    <n v="183"/>
    <n v="3.6842105263157891E-2"/>
    <n v="180"/>
    <x v="6"/>
    <s v="juil"/>
  </r>
  <r>
    <x v="37"/>
    <x v="0"/>
    <x v="0"/>
    <n v="269"/>
    <n v="5"/>
    <n v="264"/>
    <n v="1.858736059479554E-2"/>
    <n v="180"/>
    <x v="6"/>
    <s v="juil"/>
  </r>
  <r>
    <x v="37"/>
    <x v="0"/>
    <x v="1"/>
    <n v="265"/>
    <n v="6"/>
    <n v="259"/>
    <n v="2.2641509433962263E-2"/>
    <n v="180"/>
    <x v="6"/>
    <s v="juil"/>
  </r>
  <r>
    <x v="37"/>
    <x v="1"/>
    <x v="0"/>
    <n v="294"/>
    <n v="16"/>
    <n v="278"/>
    <n v="5.4421768707482991E-2"/>
    <n v="180"/>
    <x v="6"/>
    <s v="juil"/>
  </r>
  <r>
    <x v="37"/>
    <x v="1"/>
    <x v="1"/>
    <n v="229"/>
    <n v="6"/>
    <n v="223"/>
    <n v="2.6200873362445413E-2"/>
    <n v="180"/>
    <x v="6"/>
    <s v="juil"/>
  </r>
  <r>
    <x v="37"/>
    <x v="2"/>
    <x v="0"/>
    <n v="199"/>
    <n v="5"/>
    <n v="194"/>
    <n v="2.5125628140703519E-2"/>
    <n v="180"/>
    <x v="6"/>
    <s v="juil"/>
  </r>
  <r>
    <x v="37"/>
    <x v="2"/>
    <x v="1"/>
    <n v="227"/>
    <n v="9"/>
    <n v="218"/>
    <n v="3.9647577092511016E-2"/>
    <n v="180"/>
    <x v="6"/>
    <s v="juil"/>
  </r>
  <r>
    <x v="38"/>
    <x v="0"/>
    <x v="0"/>
    <n v="261"/>
    <n v="10"/>
    <n v="251"/>
    <n v="3.8314176245210725E-2"/>
    <n v="180"/>
    <x v="6"/>
    <s v="juil"/>
  </r>
  <r>
    <x v="38"/>
    <x v="0"/>
    <x v="1"/>
    <n v="230"/>
    <n v="7"/>
    <n v="223"/>
    <n v="3.0434782608695653E-2"/>
    <n v="180"/>
    <x v="6"/>
    <s v="juil"/>
  </r>
  <r>
    <x v="38"/>
    <x v="1"/>
    <x v="0"/>
    <n v="268"/>
    <n v="14"/>
    <n v="254"/>
    <n v="5.2238805970149252E-2"/>
    <n v="180"/>
    <x v="6"/>
    <s v="juil"/>
  </r>
  <r>
    <x v="38"/>
    <x v="1"/>
    <x v="1"/>
    <n v="266"/>
    <n v="6"/>
    <n v="260"/>
    <n v="2.2556390977443608E-2"/>
    <n v="180"/>
    <x v="6"/>
    <s v="juil"/>
  </r>
  <r>
    <x v="38"/>
    <x v="2"/>
    <x v="0"/>
    <n v="242"/>
    <n v="5"/>
    <n v="237"/>
    <n v="2.0661157024793389E-2"/>
    <n v="180"/>
    <x v="6"/>
    <s v="juil"/>
  </r>
  <r>
    <x v="38"/>
    <x v="2"/>
    <x v="1"/>
    <n v="174"/>
    <n v="5"/>
    <n v="169"/>
    <n v="2.8735632183908046E-2"/>
    <n v="180"/>
    <x v="6"/>
    <s v="juil"/>
  </r>
  <r>
    <x v="39"/>
    <x v="0"/>
    <x v="0"/>
    <n v="296"/>
    <n v="7"/>
    <n v="289"/>
    <n v="2.364864864864865E-2"/>
    <n v="180"/>
    <x v="6"/>
    <s v="juil"/>
  </r>
  <r>
    <x v="39"/>
    <x v="0"/>
    <x v="1"/>
    <n v="289"/>
    <n v="8"/>
    <n v="281"/>
    <n v="2.768166089965398E-2"/>
    <n v="180"/>
    <x v="6"/>
    <s v="juil"/>
  </r>
  <r>
    <x v="39"/>
    <x v="1"/>
    <x v="0"/>
    <n v="236"/>
    <n v="8"/>
    <n v="228"/>
    <n v="3.3898305084745763E-2"/>
    <n v="180"/>
    <x v="6"/>
    <s v="juil"/>
  </r>
  <r>
    <x v="39"/>
    <x v="1"/>
    <x v="1"/>
    <n v="240"/>
    <n v="7"/>
    <n v="233"/>
    <n v="2.9166666666666667E-2"/>
    <n v="180"/>
    <x v="6"/>
    <s v="juil"/>
  </r>
  <r>
    <x v="39"/>
    <x v="2"/>
    <x v="0"/>
    <n v="224"/>
    <n v="3"/>
    <n v="221"/>
    <n v="1.3392857142857142E-2"/>
    <n v="180"/>
    <x v="6"/>
    <s v="juil"/>
  </r>
  <r>
    <x v="39"/>
    <x v="2"/>
    <x v="1"/>
    <n v="203"/>
    <n v="3"/>
    <n v="200"/>
    <n v="1.4778325123152709E-2"/>
    <n v="180"/>
    <x v="6"/>
    <s v="juil"/>
  </r>
  <r>
    <x v="40"/>
    <x v="0"/>
    <x v="0"/>
    <n v="261"/>
    <n v="5"/>
    <n v="256"/>
    <n v="1.9157088122605363E-2"/>
    <n v="180"/>
    <x v="6"/>
    <s v="juil"/>
  </r>
  <r>
    <x v="40"/>
    <x v="0"/>
    <x v="1"/>
    <n v="251"/>
    <n v="9"/>
    <n v="242"/>
    <n v="3.5856573705179286E-2"/>
    <n v="180"/>
    <x v="6"/>
    <s v="juil"/>
  </r>
  <r>
    <x v="40"/>
    <x v="1"/>
    <x v="0"/>
    <n v="236"/>
    <n v="11"/>
    <n v="225"/>
    <n v="4.6610169491525424E-2"/>
    <n v="180"/>
    <x v="6"/>
    <s v="juil"/>
  </r>
  <r>
    <x v="40"/>
    <x v="1"/>
    <x v="1"/>
    <n v="211"/>
    <n v="10"/>
    <n v="201"/>
    <n v="4.7393364928909949E-2"/>
    <n v="180"/>
    <x v="6"/>
    <s v="juil"/>
  </r>
  <r>
    <x v="40"/>
    <x v="2"/>
    <x v="0"/>
    <n v="205"/>
    <n v="10"/>
    <n v="195"/>
    <n v="4.878048780487805E-2"/>
    <n v="180"/>
    <x v="6"/>
    <s v="juil"/>
  </r>
  <r>
    <x v="40"/>
    <x v="2"/>
    <x v="1"/>
    <n v="216"/>
    <n v="5"/>
    <n v="211"/>
    <n v="2.3148148148148147E-2"/>
    <n v="180"/>
    <x v="6"/>
    <s v="juil"/>
  </r>
  <r>
    <x v="41"/>
    <x v="0"/>
    <x v="1"/>
    <n v="267"/>
    <n v="4"/>
    <n v="263"/>
    <n v="1.4981273408239701E-2"/>
    <n v="180"/>
    <x v="6"/>
    <s v="juil"/>
  </r>
  <r>
    <x v="41"/>
    <x v="1"/>
    <x v="0"/>
    <n v="258"/>
    <n v="8"/>
    <n v="250"/>
    <n v="3.1007751937984496E-2"/>
    <n v="180"/>
    <x v="6"/>
    <s v="juil"/>
  </r>
  <r>
    <x v="41"/>
    <x v="1"/>
    <x v="1"/>
    <n v="250"/>
    <n v="9"/>
    <n v="241"/>
    <n v="3.5999999999999997E-2"/>
    <n v="180"/>
    <x v="6"/>
    <s v="juil"/>
  </r>
  <r>
    <x v="41"/>
    <x v="2"/>
    <x v="0"/>
    <n v="230"/>
    <n v="10"/>
    <n v="220"/>
    <n v="4.3478260869565216E-2"/>
    <n v="180"/>
    <x v="6"/>
    <s v="juil"/>
  </r>
  <r>
    <x v="41"/>
    <x v="2"/>
    <x v="1"/>
    <n v="218"/>
    <n v="9"/>
    <n v="209"/>
    <n v="4.1284403669724773E-2"/>
    <n v="180"/>
    <x v="6"/>
    <s v="juil"/>
  </r>
  <r>
    <x v="41"/>
    <x v="0"/>
    <x v="0"/>
    <n v="255"/>
    <n v="9"/>
    <n v="246"/>
    <n v="3.5294117647058823E-2"/>
    <n v="180"/>
    <x v="6"/>
    <s v="juil"/>
  </r>
  <r>
    <x v="42"/>
    <x v="0"/>
    <x v="0"/>
    <n v="290"/>
    <n v="4"/>
    <n v="286"/>
    <n v="1.3793103448275862E-2"/>
    <n v="180"/>
    <x v="7"/>
    <s v="juil"/>
  </r>
  <r>
    <x v="42"/>
    <x v="0"/>
    <x v="1"/>
    <n v="248"/>
    <n v="2"/>
    <n v="246"/>
    <n v="8.0645161290322578E-3"/>
    <n v="180"/>
    <x v="7"/>
    <s v="juil"/>
  </r>
  <r>
    <x v="42"/>
    <x v="1"/>
    <x v="0"/>
    <n v="262"/>
    <n v="5"/>
    <n v="257"/>
    <n v="1.9083969465648856E-2"/>
    <n v="180"/>
    <x v="7"/>
    <s v="juil"/>
  </r>
  <r>
    <x v="42"/>
    <x v="1"/>
    <x v="1"/>
    <n v="222"/>
    <n v="4"/>
    <n v="218"/>
    <n v="1.8018018018018018E-2"/>
    <n v="180"/>
    <x v="7"/>
    <s v="juil"/>
  </r>
  <r>
    <x v="42"/>
    <x v="2"/>
    <x v="0"/>
    <n v="206"/>
    <n v="7"/>
    <n v="199"/>
    <n v="3.3980582524271843E-2"/>
    <n v="180"/>
    <x v="7"/>
    <s v="juil"/>
  </r>
  <r>
    <x v="42"/>
    <x v="2"/>
    <x v="1"/>
    <n v="180"/>
    <n v="5"/>
    <n v="175"/>
    <n v="2.7777777777777776E-2"/>
    <n v="180"/>
    <x v="7"/>
    <s v="juil"/>
  </r>
  <r>
    <x v="43"/>
    <x v="0"/>
    <x v="0"/>
    <n v="275"/>
    <n v="6"/>
    <n v="269"/>
    <n v="2.181818181818182E-2"/>
    <n v="180"/>
    <x v="7"/>
    <s v="juil"/>
  </r>
  <r>
    <x v="43"/>
    <x v="0"/>
    <x v="1"/>
    <n v="230"/>
    <n v="5"/>
    <n v="225"/>
    <n v="2.1739130434782608E-2"/>
    <n v="180"/>
    <x v="7"/>
    <s v="juil"/>
  </r>
  <r>
    <x v="43"/>
    <x v="1"/>
    <x v="0"/>
    <n v="294"/>
    <n v="16"/>
    <n v="278"/>
    <n v="5.4421768707482991E-2"/>
    <n v="180"/>
    <x v="7"/>
    <s v="juil"/>
  </r>
  <r>
    <x v="43"/>
    <x v="1"/>
    <x v="1"/>
    <n v="228"/>
    <n v="4"/>
    <n v="224"/>
    <n v="1.7543859649122806E-2"/>
    <n v="180"/>
    <x v="7"/>
    <s v="juil"/>
  </r>
  <r>
    <x v="43"/>
    <x v="2"/>
    <x v="0"/>
    <n v="234"/>
    <n v="5"/>
    <n v="229"/>
    <n v="2.1367521367521368E-2"/>
    <n v="180"/>
    <x v="7"/>
    <s v="juil"/>
  </r>
  <r>
    <x v="43"/>
    <x v="2"/>
    <x v="1"/>
    <n v="224"/>
    <n v="8"/>
    <n v="216"/>
    <n v="3.5714285714285712E-2"/>
    <n v="180"/>
    <x v="7"/>
    <s v="juil"/>
  </r>
  <r>
    <x v="44"/>
    <x v="0"/>
    <x v="0"/>
    <n v="270"/>
    <n v="8"/>
    <n v="262"/>
    <n v="2.9629629629629631E-2"/>
    <n v="180"/>
    <x v="7"/>
    <s v="juil"/>
  </r>
  <r>
    <x v="44"/>
    <x v="0"/>
    <x v="1"/>
    <n v="289"/>
    <n v="3"/>
    <n v="286"/>
    <n v="1.0380622837370242E-2"/>
    <n v="180"/>
    <x v="7"/>
    <s v="juil"/>
  </r>
  <r>
    <x v="44"/>
    <x v="1"/>
    <x v="0"/>
    <n v="230"/>
    <n v="7"/>
    <n v="223"/>
    <n v="3.0434782608695653E-2"/>
    <n v="180"/>
    <x v="7"/>
    <s v="juil"/>
  </r>
  <r>
    <x v="44"/>
    <x v="1"/>
    <x v="1"/>
    <n v="224"/>
    <n v="9"/>
    <n v="215"/>
    <n v="4.0178571428571432E-2"/>
    <n v="180"/>
    <x v="7"/>
    <s v="juil"/>
  </r>
  <r>
    <x v="44"/>
    <x v="2"/>
    <x v="0"/>
    <n v="178"/>
    <n v="5"/>
    <n v="173"/>
    <n v="2.8089887640449437E-2"/>
    <n v="180"/>
    <x v="7"/>
    <s v="juil"/>
  </r>
  <r>
    <x v="44"/>
    <x v="2"/>
    <x v="1"/>
    <n v="184"/>
    <n v="5"/>
    <n v="179"/>
    <n v="2.717391304347826E-2"/>
    <n v="180"/>
    <x v="7"/>
    <s v="juil"/>
  </r>
  <r>
    <x v="45"/>
    <x v="0"/>
    <x v="0"/>
    <n v="263"/>
    <n v="7"/>
    <n v="256"/>
    <n v="2.6615969581749048E-2"/>
    <n v="180"/>
    <x v="7"/>
    <s v="juil"/>
  </r>
  <r>
    <x v="45"/>
    <x v="0"/>
    <x v="1"/>
    <n v="227"/>
    <n v="4"/>
    <n v="223"/>
    <n v="1.7621145374449341E-2"/>
    <n v="180"/>
    <x v="7"/>
    <s v="juil"/>
  </r>
  <r>
    <x v="45"/>
    <x v="1"/>
    <x v="0"/>
    <n v="287"/>
    <n v="11"/>
    <n v="276"/>
    <n v="3.8327526132404179E-2"/>
    <n v="180"/>
    <x v="7"/>
    <s v="juil"/>
  </r>
  <r>
    <x v="45"/>
    <x v="1"/>
    <x v="1"/>
    <n v="222"/>
    <n v="10"/>
    <n v="212"/>
    <n v="4.5045045045045043E-2"/>
    <n v="180"/>
    <x v="7"/>
    <s v="juil"/>
  </r>
  <r>
    <x v="45"/>
    <x v="2"/>
    <x v="0"/>
    <n v="195"/>
    <n v="5"/>
    <n v="190"/>
    <n v="2.564102564102564E-2"/>
    <n v="180"/>
    <x v="7"/>
    <s v="juil"/>
  </r>
  <r>
    <x v="45"/>
    <x v="2"/>
    <x v="1"/>
    <n v="195"/>
    <n v="6"/>
    <n v="189"/>
    <n v="3.0769230769230771E-2"/>
    <n v="180"/>
    <x v="7"/>
    <s v="juil"/>
  </r>
  <r>
    <x v="46"/>
    <x v="0"/>
    <x v="0"/>
    <n v="301"/>
    <n v="8"/>
    <n v="293"/>
    <n v="2.6578073089700997E-2"/>
    <n v="180"/>
    <x v="7"/>
    <s v="juil"/>
  </r>
  <r>
    <x v="46"/>
    <x v="0"/>
    <x v="1"/>
    <n v="243"/>
    <n v="4"/>
    <n v="239"/>
    <n v="1.646090534979424E-2"/>
    <n v="180"/>
    <x v="7"/>
    <s v="juil"/>
  </r>
  <r>
    <x v="46"/>
    <x v="1"/>
    <x v="0"/>
    <n v="264"/>
    <n v="10"/>
    <n v="254"/>
    <n v="3.787878787878788E-2"/>
    <n v="180"/>
    <x v="7"/>
    <s v="juil"/>
  </r>
  <r>
    <x v="46"/>
    <x v="1"/>
    <x v="1"/>
    <n v="250"/>
    <n v="6"/>
    <n v="244"/>
    <n v="2.4E-2"/>
    <n v="180"/>
    <x v="7"/>
    <s v="juil"/>
  </r>
  <r>
    <x v="46"/>
    <x v="2"/>
    <x v="0"/>
    <n v="236"/>
    <n v="11"/>
    <n v="225"/>
    <n v="4.6610169491525424E-2"/>
    <n v="180"/>
    <x v="7"/>
    <s v="juil"/>
  </r>
  <r>
    <x v="46"/>
    <x v="2"/>
    <x v="1"/>
    <n v="228"/>
    <n v="8"/>
    <n v="220"/>
    <n v="3.5087719298245612E-2"/>
    <n v="180"/>
    <x v="7"/>
    <s v="juil"/>
  </r>
  <r>
    <x v="47"/>
    <x v="0"/>
    <x v="0"/>
    <n v="241"/>
    <n v="9"/>
    <n v="232"/>
    <n v="3.7344398340248962E-2"/>
    <n v="180"/>
    <x v="7"/>
    <s v="juil"/>
  </r>
  <r>
    <x v="47"/>
    <x v="0"/>
    <x v="1"/>
    <n v="277"/>
    <n v="6"/>
    <n v="271"/>
    <n v="2.1660649819494584E-2"/>
    <n v="180"/>
    <x v="7"/>
    <s v="juil"/>
  </r>
  <r>
    <x v="47"/>
    <x v="1"/>
    <x v="0"/>
    <n v="226"/>
    <n v="10"/>
    <n v="216"/>
    <n v="4.4247787610619468E-2"/>
    <n v="180"/>
    <x v="7"/>
    <s v="juil"/>
  </r>
  <r>
    <x v="47"/>
    <x v="1"/>
    <x v="1"/>
    <n v="259"/>
    <n v="8"/>
    <n v="251"/>
    <n v="3.0888030888030889E-2"/>
    <n v="180"/>
    <x v="7"/>
    <s v="juil"/>
  </r>
  <r>
    <x v="47"/>
    <x v="2"/>
    <x v="0"/>
    <n v="222"/>
    <n v="9"/>
    <n v="213"/>
    <n v="4.0540540540540543E-2"/>
    <n v="180"/>
    <x v="7"/>
    <s v="juil"/>
  </r>
  <r>
    <x v="47"/>
    <x v="2"/>
    <x v="1"/>
    <n v="232"/>
    <n v="10"/>
    <n v="222"/>
    <n v="4.3103448275862072E-2"/>
    <n v="180"/>
    <x v="7"/>
    <s v="juil"/>
  </r>
  <r>
    <x v="48"/>
    <x v="0"/>
    <x v="0"/>
    <n v="250"/>
    <n v="3"/>
    <n v="247"/>
    <n v="1.2E-2"/>
    <n v="180"/>
    <x v="8"/>
    <s v="juil"/>
  </r>
  <r>
    <x v="48"/>
    <x v="0"/>
    <x v="1"/>
    <n v="267"/>
    <n v="7"/>
    <n v="260"/>
    <n v="2.6217228464419477E-2"/>
    <n v="180"/>
    <x v="8"/>
    <s v="juil"/>
  </r>
  <r>
    <x v="48"/>
    <x v="1"/>
    <x v="0"/>
    <n v="249"/>
    <n v="4"/>
    <n v="245"/>
    <n v="1.6064257028112448E-2"/>
    <n v="180"/>
    <x v="8"/>
    <s v="juil"/>
  </r>
  <r>
    <x v="48"/>
    <x v="1"/>
    <x v="1"/>
    <n v="226"/>
    <n v="5"/>
    <n v="221"/>
    <n v="2.2123893805309734E-2"/>
    <n v="180"/>
    <x v="8"/>
    <s v="juil"/>
  </r>
  <r>
    <x v="48"/>
    <x v="2"/>
    <x v="0"/>
    <n v="237"/>
    <n v="11"/>
    <n v="226"/>
    <n v="4.6413502109704644E-2"/>
    <n v="180"/>
    <x v="8"/>
    <s v="juil"/>
  </r>
  <r>
    <x v="48"/>
    <x v="2"/>
    <x v="1"/>
    <n v="188"/>
    <n v="2"/>
    <n v="186"/>
    <n v="1.0638297872340425E-2"/>
    <n v="180"/>
    <x v="8"/>
    <s v="juil"/>
  </r>
  <r>
    <x v="49"/>
    <x v="0"/>
    <x v="0"/>
    <n v="245"/>
    <n v="5"/>
    <n v="240"/>
    <n v="2.0408163265306121E-2"/>
    <n v="180"/>
    <x v="8"/>
    <s v="juil"/>
  </r>
  <r>
    <x v="49"/>
    <x v="0"/>
    <x v="1"/>
    <n v="286"/>
    <n v="10"/>
    <n v="276"/>
    <n v="3.4965034965034968E-2"/>
    <n v="180"/>
    <x v="8"/>
    <s v="juil"/>
  </r>
  <r>
    <x v="49"/>
    <x v="1"/>
    <x v="0"/>
    <n v="231"/>
    <n v="13"/>
    <n v="218"/>
    <n v="5.627705627705628E-2"/>
    <n v="180"/>
    <x v="8"/>
    <s v="juil"/>
  </r>
  <r>
    <x v="49"/>
    <x v="1"/>
    <x v="1"/>
    <n v="234"/>
    <n v="4"/>
    <n v="230"/>
    <n v="1.7094017094017096E-2"/>
    <n v="180"/>
    <x v="8"/>
    <s v="juil"/>
  </r>
  <r>
    <x v="49"/>
    <x v="2"/>
    <x v="0"/>
    <n v="216"/>
    <n v="6"/>
    <n v="210"/>
    <n v="2.7777777777777776E-2"/>
    <n v="180"/>
    <x v="8"/>
    <s v="juil"/>
  </r>
  <r>
    <x v="49"/>
    <x v="2"/>
    <x v="1"/>
    <n v="224"/>
    <n v="3"/>
    <n v="221"/>
    <n v="1.3392857142857142E-2"/>
    <n v="180"/>
    <x v="8"/>
    <s v="juil"/>
  </r>
  <r>
    <x v="50"/>
    <x v="0"/>
    <x v="0"/>
    <n v="300"/>
    <n v="10"/>
    <n v="290"/>
    <n v="3.3333333333333333E-2"/>
    <n v="180"/>
    <x v="8"/>
    <s v="juil"/>
  </r>
  <r>
    <x v="50"/>
    <x v="0"/>
    <x v="1"/>
    <n v="301"/>
    <n v="9"/>
    <n v="292"/>
    <n v="2.9900332225913623E-2"/>
    <n v="180"/>
    <x v="8"/>
    <s v="juil"/>
  </r>
  <r>
    <x v="50"/>
    <x v="1"/>
    <x v="0"/>
    <n v="249"/>
    <n v="13"/>
    <n v="236"/>
    <n v="5.2208835341365459E-2"/>
    <n v="180"/>
    <x v="8"/>
    <s v="juil"/>
  </r>
  <r>
    <x v="50"/>
    <x v="1"/>
    <x v="1"/>
    <n v="243"/>
    <n v="8"/>
    <n v="235"/>
    <n v="3.292181069958848E-2"/>
    <n v="180"/>
    <x v="8"/>
    <s v="juil"/>
  </r>
  <r>
    <x v="50"/>
    <x v="2"/>
    <x v="0"/>
    <n v="225"/>
    <n v="3"/>
    <n v="222"/>
    <n v="1.3333333333333334E-2"/>
    <n v="180"/>
    <x v="8"/>
    <s v="juil"/>
  </r>
  <r>
    <x v="50"/>
    <x v="2"/>
    <x v="1"/>
    <n v="174"/>
    <n v="3"/>
    <n v="171"/>
    <n v="1.7241379310344827E-2"/>
    <n v="180"/>
    <x v="8"/>
    <s v="juil"/>
  </r>
  <r>
    <x v="51"/>
    <x v="0"/>
    <x v="0"/>
    <n v="235"/>
    <n v="9"/>
    <n v="226"/>
    <n v="3.8297872340425532E-2"/>
    <n v="180"/>
    <x v="8"/>
    <s v="août"/>
  </r>
  <r>
    <x v="51"/>
    <x v="0"/>
    <x v="1"/>
    <n v="302"/>
    <n v="10"/>
    <n v="292"/>
    <n v="3.3112582781456956E-2"/>
    <n v="180"/>
    <x v="8"/>
    <s v="août"/>
  </r>
  <r>
    <x v="51"/>
    <x v="1"/>
    <x v="0"/>
    <n v="299"/>
    <n v="16"/>
    <n v="283"/>
    <n v="5.3511705685618728E-2"/>
    <n v="180"/>
    <x v="8"/>
    <s v="août"/>
  </r>
  <r>
    <x v="51"/>
    <x v="1"/>
    <x v="1"/>
    <n v="235"/>
    <n v="5"/>
    <n v="230"/>
    <n v="2.1276595744680851E-2"/>
    <n v="180"/>
    <x v="8"/>
    <s v="août"/>
  </r>
  <r>
    <x v="51"/>
    <x v="2"/>
    <x v="0"/>
    <n v="207"/>
    <n v="3"/>
    <n v="204"/>
    <n v="1.4492753623188406E-2"/>
    <n v="180"/>
    <x v="8"/>
    <s v="août"/>
  </r>
  <r>
    <x v="51"/>
    <x v="2"/>
    <x v="1"/>
    <n v="221"/>
    <n v="7"/>
    <n v="214"/>
    <n v="3.1674208144796379E-2"/>
    <n v="180"/>
    <x v="8"/>
    <s v="août"/>
  </r>
  <r>
    <x v="52"/>
    <x v="0"/>
    <x v="0"/>
    <n v="281"/>
    <n v="5"/>
    <n v="276"/>
    <n v="1.7793594306049824E-2"/>
    <n v="180"/>
    <x v="8"/>
    <s v="août"/>
  </r>
  <r>
    <x v="52"/>
    <x v="0"/>
    <x v="1"/>
    <n v="278"/>
    <n v="7"/>
    <n v="271"/>
    <n v="2.5179856115107913E-2"/>
    <n v="180"/>
    <x v="8"/>
    <s v="août"/>
  </r>
  <r>
    <x v="52"/>
    <x v="1"/>
    <x v="0"/>
    <n v="242"/>
    <n v="8"/>
    <n v="234"/>
    <n v="3.3057851239669422E-2"/>
    <n v="180"/>
    <x v="8"/>
    <s v="août"/>
  </r>
  <r>
    <x v="52"/>
    <x v="1"/>
    <x v="1"/>
    <n v="228"/>
    <n v="5"/>
    <n v="223"/>
    <n v="2.1929824561403508E-2"/>
    <n v="180"/>
    <x v="8"/>
    <s v="août"/>
  </r>
  <r>
    <x v="52"/>
    <x v="2"/>
    <x v="0"/>
    <n v="209"/>
    <n v="10"/>
    <n v="199"/>
    <n v="4.784688995215311E-2"/>
    <n v="180"/>
    <x v="8"/>
    <s v="août"/>
  </r>
  <r>
    <x v="52"/>
    <x v="2"/>
    <x v="1"/>
    <n v="213"/>
    <n v="8"/>
    <n v="205"/>
    <n v="3.7558685446009391E-2"/>
    <n v="180"/>
    <x v="8"/>
    <s v="août"/>
  </r>
  <r>
    <x v="53"/>
    <x v="0"/>
    <x v="1"/>
    <n v="235"/>
    <n v="8"/>
    <n v="227"/>
    <n v="3.4042553191489362E-2"/>
    <n v="180"/>
    <x v="8"/>
    <s v="août"/>
  </r>
  <r>
    <x v="53"/>
    <x v="1"/>
    <x v="0"/>
    <n v="240"/>
    <n v="8"/>
    <n v="232"/>
    <n v="3.3333333333333333E-2"/>
    <n v="180"/>
    <x v="8"/>
    <s v="août"/>
  </r>
  <r>
    <x v="53"/>
    <x v="1"/>
    <x v="1"/>
    <n v="294"/>
    <n v="10"/>
    <n v="284"/>
    <n v="3.4013605442176874E-2"/>
    <n v="180"/>
    <x v="8"/>
    <s v="août"/>
  </r>
  <r>
    <x v="53"/>
    <x v="2"/>
    <x v="0"/>
    <n v="188"/>
    <n v="9"/>
    <n v="179"/>
    <n v="4.7872340425531915E-2"/>
    <n v="180"/>
    <x v="8"/>
    <s v="août"/>
  </r>
  <r>
    <x v="53"/>
    <x v="2"/>
    <x v="1"/>
    <n v="220"/>
    <n v="7"/>
    <n v="213"/>
    <n v="3.1818181818181815E-2"/>
    <n v="180"/>
    <x v="8"/>
    <s v="août"/>
  </r>
  <r>
    <x v="53"/>
    <x v="0"/>
    <x v="0"/>
    <n v="253"/>
    <n v="6"/>
    <n v="247"/>
    <n v="2.3715415019762844E-2"/>
    <n v="180"/>
    <x v="8"/>
    <s v="août"/>
  </r>
  <r>
    <x v="54"/>
    <x v="0"/>
    <x v="0"/>
    <n v="303"/>
    <n v="9"/>
    <n v="294"/>
    <n v="2.9702970297029702E-2"/>
    <n v="180"/>
    <x v="9"/>
    <s v="août"/>
  </r>
  <r>
    <x v="54"/>
    <x v="0"/>
    <x v="1"/>
    <n v="283"/>
    <n v="9"/>
    <n v="274"/>
    <n v="3.1802120141342753E-2"/>
    <n v="180"/>
    <x v="9"/>
    <s v="août"/>
  </r>
  <r>
    <x v="54"/>
    <x v="1"/>
    <x v="0"/>
    <n v="236"/>
    <n v="8"/>
    <n v="228"/>
    <n v="3.3898305084745763E-2"/>
    <n v="180"/>
    <x v="9"/>
    <s v="août"/>
  </r>
  <r>
    <x v="54"/>
    <x v="1"/>
    <x v="1"/>
    <n v="242"/>
    <n v="8"/>
    <n v="234"/>
    <n v="3.3057851239669422E-2"/>
    <n v="180"/>
    <x v="9"/>
    <s v="août"/>
  </r>
  <r>
    <x v="54"/>
    <x v="2"/>
    <x v="0"/>
    <n v="200"/>
    <n v="10"/>
    <n v="190"/>
    <n v="0.05"/>
    <n v="180"/>
    <x v="9"/>
    <s v="août"/>
  </r>
  <r>
    <x v="54"/>
    <x v="2"/>
    <x v="1"/>
    <n v="212"/>
    <n v="3"/>
    <n v="209"/>
    <n v="1.4150943396226415E-2"/>
    <n v="180"/>
    <x v="9"/>
    <s v="août"/>
  </r>
  <r>
    <x v="55"/>
    <x v="0"/>
    <x v="0"/>
    <n v="266"/>
    <n v="9"/>
    <n v="257"/>
    <n v="3.3834586466165412E-2"/>
    <n v="180"/>
    <x v="9"/>
    <s v="août"/>
  </r>
  <r>
    <x v="55"/>
    <x v="0"/>
    <x v="1"/>
    <n v="278"/>
    <n v="9"/>
    <n v="269"/>
    <n v="3.237410071942446E-2"/>
    <n v="180"/>
    <x v="9"/>
    <s v="août"/>
  </r>
  <r>
    <x v="55"/>
    <x v="1"/>
    <x v="0"/>
    <n v="284"/>
    <n v="14"/>
    <n v="270"/>
    <n v="4.9295774647887321E-2"/>
    <n v="180"/>
    <x v="9"/>
    <s v="août"/>
  </r>
  <r>
    <x v="55"/>
    <x v="1"/>
    <x v="1"/>
    <n v="235"/>
    <n v="9"/>
    <n v="226"/>
    <n v="3.8297872340425532E-2"/>
    <n v="180"/>
    <x v="9"/>
    <s v="août"/>
  </r>
  <r>
    <x v="55"/>
    <x v="2"/>
    <x v="0"/>
    <n v="198"/>
    <n v="5"/>
    <n v="193"/>
    <n v="2.5252525252525252E-2"/>
    <n v="180"/>
    <x v="9"/>
    <s v="août"/>
  </r>
  <r>
    <x v="55"/>
    <x v="2"/>
    <x v="1"/>
    <n v="192"/>
    <n v="2"/>
    <n v="190"/>
    <n v="1.0416666666666666E-2"/>
    <n v="180"/>
    <x v="9"/>
    <s v="août"/>
  </r>
  <r>
    <x v="56"/>
    <x v="0"/>
    <x v="0"/>
    <n v="246"/>
    <n v="4"/>
    <n v="242"/>
    <n v="1.6260162601626018E-2"/>
    <n v="180"/>
    <x v="9"/>
    <s v="août"/>
  </r>
  <r>
    <x v="56"/>
    <x v="0"/>
    <x v="1"/>
    <n v="241"/>
    <n v="4"/>
    <n v="237"/>
    <n v="1.6597510373443983E-2"/>
    <n v="180"/>
    <x v="9"/>
    <s v="août"/>
  </r>
  <r>
    <x v="56"/>
    <x v="1"/>
    <x v="0"/>
    <n v="283"/>
    <n v="8"/>
    <n v="275"/>
    <n v="2.8268551236749116E-2"/>
    <n v="180"/>
    <x v="9"/>
    <s v="août"/>
  </r>
  <r>
    <x v="56"/>
    <x v="1"/>
    <x v="1"/>
    <n v="252"/>
    <n v="9"/>
    <n v="243"/>
    <n v="3.5714285714285712E-2"/>
    <n v="180"/>
    <x v="9"/>
    <s v="août"/>
  </r>
  <r>
    <x v="56"/>
    <x v="2"/>
    <x v="0"/>
    <n v="201"/>
    <n v="10"/>
    <n v="191"/>
    <n v="4.975124378109453E-2"/>
    <n v="180"/>
    <x v="9"/>
    <s v="août"/>
  </r>
  <r>
    <x v="56"/>
    <x v="2"/>
    <x v="1"/>
    <n v="230"/>
    <n v="7"/>
    <n v="223"/>
    <n v="3.0434782608695653E-2"/>
    <n v="180"/>
    <x v="9"/>
    <s v="août"/>
  </r>
  <r>
    <x v="57"/>
    <x v="0"/>
    <x v="0"/>
    <n v="305"/>
    <n v="9"/>
    <n v="296"/>
    <n v="2.9508196721311476E-2"/>
    <n v="180"/>
    <x v="9"/>
    <s v="août"/>
  </r>
  <r>
    <x v="57"/>
    <x v="0"/>
    <x v="1"/>
    <n v="20"/>
    <n v="10"/>
    <n v="10"/>
    <n v="0.5"/>
    <n v="180"/>
    <x v="9"/>
    <s v="août"/>
  </r>
  <r>
    <x v="57"/>
    <x v="1"/>
    <x v="0"/>
    <n v="264"/>
    <n v="8"/>
    <n v="256"/>
    <n v="3.0303030303030304E-2"/>
    <n v="180"/>
    <x v="9"/>
    <s v="août"/>
  </r>
  <r>
    <x v="57"/>
    <x v="1"/>
    <x v="1"/>
    <n v="0"/>
    <n v="0"/>
    <n v="0"/>
    <s v=""/>
    <n v="180"/>
    <x v="9"/>
    <s v="août"/>
  </r>
  <r>
    <x v="57"/>
    <x v="2"/>
    <x v="0"/>
    <n v="230"/>
    <n v="6"/>
    <n v="224"/>
    <n v="2.6086956521739129E-2"/>
    <n v="180"/>
    <x v="9"/>
    <s v="août"/>
  </r>
  <r>
    <x v="57"/>
    <x v="2"/>
    <x v="1"/>
    <n v="0"/>
    <n v="0"/>
    <n v="0"/>
    <s v=""/>
    <n v="180"/>
    <x v="9"/>
    <s v="août"/>
  </r>
  <r>
    <x v="58"/>
    <x v="0"/>
    <x v="0"/>
    <n v="264"/>
    <n v="3"/>
    <n v="261"/>
    <n v="1.1363636363636364E-2"/>
    <n v="180"/>
    <x v="9"/>
    <s v="août"/>
  </r>
  <r>
    <x v="58"/>
    <x v="0"/>
    <x v="1"/>
    <n v="130"/>
    <n v="7"/>
    <n v="123"/>
    <n v="5.3846153846153849E-2"/>
    <n v="180"/>
    <x v="9"/>
    <s v="août"/>
  </r>
  <r>
    <x v="58"/>
    <x v="1"/>
    <x v="0"/>
    <n v="290"/>
    <n v="5"/>
    <n v="285"/>
    <n v="1.7241379310344827E-2"/>
    <n v="180"/>
    <x v="9"/>
    <s v="août"/>
  </r>
  <r>
    <x v="58"/>
    <x v="1"/>
    <x v="1"/>
    <n v="251"/>
    <n v="4"/>
    <n v="247"/>
    <n v="1.5936254980079681E-2"/>
    <n v="180"/>
    <x v="9"/>
    <s v="août"/>
  </r>
  <r>
    <x v="58"/>
    <x v="2"/>
    <x v="0"/>
    <n v="239"/>
    <n v="5"/>
    <n v="234"/>
    <n v="2.0920502092050208E-2"/>
    <n v="180"/>
    <x v="9"/>
    <s v="août"/>
  </r>
  <r>
    <x v="58"/>
    <x v="2"/>
    <x v="1"/>
    <n v="208"/>
    <n v="3"/>
    <n v="205"/>
    <n v="1.4423076923076924E-2"/>
    <n v="180"/>
    <x v="9"/>
    <s v="août"/>
  </r>
  <r>
    <x v="59"/>
    <x v="0"/>
    <x v="0"/>
    <n v="286"/>
    <n v="4"/>
    <n v="282"/>
    <n v="1.3986013986013986E-2"/>
    <n v="180"/>
    <x v="9"/>
    <s v="août"/>
  </r>
  <r>
    <x v="59"/>
    <x v="0"/>
    <x v="1"/>
    <n v="233"/>
    <n v="2"/>
    <n v="231"/>
    <n v="8.5836909871244635E-3"/>
    <n v="180"/>
    <x v="9"/>
    <s v="août"/>
  </r>
  <r>
    <x v="59"/>
    <x v="1"/>
    <x v="0"/>
    <n v="302"/>
    <n v="16"/>
    <n v="286"/>
    <n v="5.2980132450331126E-2"/>
    <n v="180"/>
    <x v="9"/>
    <s v="août"/>
  </r>
  <r>
    <x v="59"/>
    <x v="1"/>
    <x v="1"/>
    <n v="252"/>
    <n v="10"/>
    <n v="242"/>
    <n v="3.968253968253968E-2"/>
    <n v="180"/>
    <x v="9"/>
    <s v="août"/>
  </r>
  <r>
    <x v="59"/>
    <x v="2"/>
    <x v="0"/>
    <n v="228"/>
    <n v="3"/>
    <n v="225"/>
    <n v="1.3157894736842105E-2"/>
    <n v="180"/>
    <x v="9"/>
    <s v="août"/>
  </r>
  <r>
    <x v="59"/>
    <x v="2"/>
    <x v="1"/>
    <n v="193"/>
    <n v="7"/>
    <n v="186"/>
    <n v="3.6269430051813469E-2"/>
    <n v="180"/>
    <x v="9"/>
    <s v="août"/>
  </r>
  <r>
    <x v="60"/>
    <x v="0"/>
    <x v="0"/>
    <n v="254"/>
    <n v="3"/>
    <n v="251"/>
    <n v="1.1811023622047244E-2"/>
    <n v="180"/>
    <x v="10"/>
    <s v="sept"/>
  </r>
  <r>
    <x v="60"/>
    <x v="0"/>
    <x v="1"/>
    <n v="311"/>
    <n v="5"/>
    <n v="306"/>
    <n v="1.607717041800643E-2"/>
    <n v="180"/>
    <x v="10"/>
    <s v="sept"/>
  </r>
  <r>
    <x v="60"/>
    <x v="1"/>
    <x v="0"/>
    <n v="307"/>
    <n v="13"/>
    <n v="294"/>
    <n v="4.2345276872964167E-2"/>
    <n v="180"/>
    <x v="10"/>
    <s v="sept"/>
  </r>
  <r>
    <x v="60"/>
    <x v="1"/>
    <x v="1"/>
    <n v="272"/>
    <n v="5"/>
    <n v="267"/>
    <n v="1.8382352941176471E-2"/>
    <n v="180"/>
    <x v="10"/>
    <s v="sept"/>
  </r>
  <r>
    <x v="60"/>
    <x v="2"/>
    <x v="0"/>
    <n v="220"/>
    <n v="5"/>
    <n v="215"/>
    <n v="2.2727272727272728E-2"/>
    <n v="180"/>
    <x v="10"/>
    <s v="sept"/>
  </r>
  <r>
    <x v="60"/>
    <x v="2"/>
    <x v="1"/>
    <n v="220"/>
    <n v="4"/>
    <n v="216"/>
    <n v="1.8181818181818181E-2"/>
    <n v="180"/>
    <x v="10"/>
    <s v="sept"/>
  </r>
  <r>
    <x v="61"/>
    <x v="0"/>
    <x v="0"/>
    <n v="244"/>
    <n v="5"/>
    <n v="239"/>
    <n v="2.0491803278688523E-2"/>
    <n v="180"/>
    <x v="10"/>
    <s v="sept"/>
  </r>
  <r>
    <x v="61"/>
    <x v="0"/>
    <x v="1"/>
    <n v="242"/>
    <n v="4"/>
    <n v="238"/>
    <n v="1.6528925619834711E-2"/>
    <n v="180"/>
    <x v="10"/>
    <s v="sept"/>
  </r>
  <r>
    <x v="61"/>
    <x v="1"/>
    <x v="0"/>
    <n v="253"/>
    <n v="13"/>
    <n v="240"/>
    <n v="5.1383399209486168E-2"/>
    <n v="180"/>
    <x v="10"/>
    <s v="sept"/>
  </r>
  <r>
    <x v="61"/>
    <x v="1"/>
    <x v="1"/>
    <n v="255"/>
    <n v="13"/>
    <n v="242"/>
    <n v="5.0980392156862744E-2"/>
    <n v="180"/>
    <x v="10"/>
    <s v="sept"/>
  </r>
  <r>
    <x v="61"/>
    <x v="2"/>
    <x v="0"/>
    <n v="189"/>
    <n v="2"/>
    <n v="187"/>
    <n v="1.0582010582010581E-2"/>
    <n v="180"/>
    <x v="10"/>
    <s v="sept"/>
  </r>
  <r>
    <x v="61"/>
    <x v="2"/>
    <x v="1"/>
    <n v="193"/>
    <n v="2"/>
    <n v="191"/>
    <n v="1.0362694300518135E-2"/>
    <n v="180"/>
    <x v="10"/>
    <s v="sept"/>
  </r>
  <r>
    <x v="62"/>
    <x v="0"/>
    <x v="0"/>
    <n v="294"/>
    <n v="6"/>
    <n v="288"/>
    <n v="2.0408163265306121E-2"/>
    <n v="180"/>
    <x v="10"/>
    <s v="sept"/>
  </r>
  <r>
    <x v="62"/>
    <x v="0"/>
    <x v="1"/>
    <n v="302"/>
    <n v="7"/>
    <n v="295"/>
    <n v="2.3178807947019868E-2"/>
    <n v="180"/>
    <x v="10"/>
    <s v="sept"/>
  </r>
  <r>
    <x v="62"/>
    <x v="1"/>
    <x v="0"/>
    <n v="284"/>
    <n v="15"/>
    <n v="269"/>
    <n v="5.2816901408450703E-2"/>
    <n v="180"/>
    <x v="10"/>
    <s v="sept"/>
  </r>
  <r>
    <x v="62"/>
    <x v="1"/>
    <x v="1"/>
    <n v="285"/>
    <n v="6"/>
    <n v="279"/>
    <n v="2.1052631578947368E-2"/>
    <n v="180"/>
    <x v="10"/>
    <s v="sept"/>
  </r>
  <r>
    <x v="62"/>
    <x v="2"/>
    <x v="0"/>
    <n v="207"/>
    <n v="5"/>
    <n v="202"/>
    <n v="2.4154589371980676E-2"/>
    <n v="180"/>
    <x v="10"/>
    <s v="sept"/>
  </r>
  <r>
    <x v="62"/>
    <x v="2"/>
    <x v="1"/>
    <n v="202"/>
    <n v="7"/>
    <n v="195"/>
    <n v="3.4653465346534656E-2"/>
    <n v="180"/>
    <x v="10"/>
    <s v="sept"/>
  </r>
  <r>
    <x v="63"/>
    <x v="0"/>
    <x v="0"/>
    <n v="254"/>
    <n v="3"/>
    <n v="251"/>
    <n v="1.1811023622047244E-2"/>
    <n v="180"/>
    <x v="10"/>
    <s v="sept"/>
  </r>
  <r>
    <x v="63"/>
    <x v="0"/>
    <x v="1"/>
    <n v="306"/>
    <n v="4"/>
    <n v="302"/>
    <n v="1.3071895424836602E-2"/>
    <n v="180"/>
    <x v="10"/>
    <s v="sept"/>
  </r>
  <r>
    <x v="63"/>
    <x v="1"/>
    <x v="0"/>
    <n v="285"/>
    <n v="4"/>
    <n v="281"/>
    <n v="1.4035087719298246E-2"/>
    <n v="180"/>
    <x v="10"/>
    <s v="sept"/>
  </r>
  <r>
    <x v="63"/>
    <x v="1"/>
    <x v="1"/>
    <n v="264"/>
    <n v="6"/>
    <n v="258"/>
    <n v="2.2727272727272728E-2"/>
    <n v="180"/>
    <x v="10"/>
    <s v="sept"/>
  </r>
  <r>
    <x v="63"/>
    <x v="2"/>
    <x v="0"/>
    <n v="225"/>
    <n v="7"/>
    <n v="218"/>
    <n v="3.111111111111111E-2"/>
    <n v="180"/>
    <x v="10"/>
    <s v="sept"/>
  </r>
  <r>
    <x v="63"/>
    <x v="2"/>
    <x v="1"/>
    <n v="211"/>
    <n v="6"/>
    <n v="205"/>
    <n v="2.843601895734597E-2"/>
    <n v="180"/>
    <x v="10"/>
    <s v="sept"/>
  </r>
  <r>
    <x v="64"/>
    <x v="0"/>
    <x v="0"/>
    <n v="304"/>
    <n v="6"/>
    <n v="298"/>
    <n v="1.9736842105263157E-2"/>
    <n v="180"/>
    <x v="10"/>
    <s v="sept"/>
  </r>
  <r>
    <x v="64"/>
    <x v="0"/>
    <x v="1"/>
    <n v="0"/>
    <n v="0"/>
    <n v="0"/>
    <s v=""/>
    <n v="180"/>
    <x v="10"/>
    <s v="sept"/>
  </r>
  <r>
    <x v="64"/>
    <x v="1"/>
    <x v="0"/>
    <n v="279"/>
    <n v="16"/>
    <n v="263"/>
    <n v="5.7347670250896057E-2"/>
    <n v="180"/>
    <x v="10"/>
    <s v="sept"/>
  </r>
  <r>
    <x v="64"/>
    <x v="1"/>
    <x v="1"/>
    <n v="0"/>
    <n v="0"/>
    <n v="0"/>
    <s v=""/>
    <n v="180"/>
    <x v="10"/>
    <s v="sept"/>
  </r>
  <r>
    <x v="64"/>
    <x v="2"/>
    <x v="0"/>
    <n v="214"/>
    <n v="3"/>
    <n v="211"/>
    <n v="1.4018691588785047E-2"/>
    <n v="180"/>
    <x v="10"/>
    <s v="sept"/>
  </r>
  <r>
    <x v="64"/>
    <x v="2"/>
    <x v="1"/>
    <n v="0"/>
    <n v="0"/>
    <n v="0"/>
    <s v=""/>
    <n v="180"/>
    <x v="10"/>
    <s v="sept"/>
  </r>
  <r>
    <x v="65"/>
    <x v="0"/>
    <x v="0"/>
    <n v="237"/>
    <n v="6"/>
    <n v="231"/>
    <n v="2.5316455696202531E-2"/>
    <n v="180"/>
    <x v="10"/>
    <s v="sept"/>
  </r>
  <r>
    <x v="65"/>
    <x v="0"/>
    <x v="1"/>
    <n v="0"/>
    <n v="0"/>
    <n v="0"/>
    <s v=""/>
    <n v="180"/>
    <x v="10"/>
    <s v="sept"/>
  </r>
  <r>
    <x v="65"/>
    <x v="1"/>
    <x v="0"/>
    <n v="238"/>
    <n v="13"/>
    <n v="225"/>
    <n v="5.4621848739495799E-2"/>
    <n v="180"/>
    <x v="10"/>
    <s v="sept"/>
  </r>
  <r>
    <x v="65"/>
    <x v="1"/>
    <x v="1"/>
    <n v="0"/>
    <n v="0"/>
    <n v="0"/>
    <s v=""/>
    <n v="180"/>
    <x v="10"/>
    <s v="sept"/>
  </r>
  <r>
    <x v="65"/>
    <x v="2"/>
    <x v="0"/>
    <n v="215"/>
    <n v="10"/>
    <n v="205"/>
    <n v="4.6511627906976744E-2"/>
    <n v="180"/>
    <x v="10"/>
    <s v="sept"/>
  </r>
  <r>
    <x v="65"/>
    <x v="2"/>
    <x v="1"/>
    <n v="0"/>
    <n v="0"/>
    <n v="0"/>
    <s v=""/>
    <n v="180"/>
    <x v="10"/>
    <s v="sept"/>
  </r>
  <r>
    <x v="66"/>
    <x v="0"/>
    <x v="0"/>
    <n v="246"/>
    <n v="3"/>
    <n v="243"/>
    <n v="1.2195121951219513E-2"/>
    <n v="180"/>
    <x v="11"/>
    <s v="sept"/>
  </r>
  <r>
    <x v="66"/>
    <x v="0"/>
    <x v="1"/>
    <n v="0"/>
    <n v="0"/>
    <n v="0"/>
    <s v=""/>
    <n v="180"/>
    <x v="11"/>
    <s v="sept"/>
  </r>
  <r>
    <x v="66"/>
    <x v="1"/>
    <x v="0"/>
    <n v="300"/>
    <n v="13"/>
    <n v="287"/>
    <n v="4.3333333333333335E-2"/>
    <n v="180"/>
    <x v="11"/>
    <s v="sept"/>
  </r>
  <r>
    <x v="66"/>
    <x v="1"/>
    <x v="1"/>
    <n v="0"/>
    <n v="0"/>
    <n v="0"/>
    <s v=""/>
    <n v="180"/>
    <x v="11"/>
    <s v="sept"/>
  </r>
  <r>
    <x v="66"/>
    <x v="2"/>
    <x v="0"/>
    <n v="192"/>
    <n v="9"/>
    <n v="183"/>
    <n v="4.6875E-2"/>
    <n v="180"/>
    <x v="11"/>
    <s v="sept"/>
  </r>
  <r>
    <x v="66"/>
    <x v="2"/>
    <x v="1"/>
    <n v="0"/>
    <n v="0"/>
    <n v="0"/>
    <s v=""/>
    <n v="180"/>
    <x v="11"/>
    <s v="sept"/>
  </r>
  <r>
    <x v="67"/>
    <x v="0"/>
    <x v="0"/>
    <n v="277"/>
    <n v="9"/>
    <n v="268"/>
    <n v="3.2490974729241874E-2"/>
    <n v="180"/>
    <x v="11"/>
    <s v="sept"/>
  </r>
  <r>
    <x v="67"/>
    <x v="0"/>
    <x v="1"/>
    <n v="0"/>
    <n v="0"/>
    <n v="0"/>
    <s v=""/>
    <n v="180"/>
    <x v="11"/>
    <s v="sept"/>
  </r>
  <r>
    <x v="67"/>
    <x v="1"/>
    <x v="0"/>
    <n v="280"/>
    <n v="12"/>
    <n v="268"/>
    <n v="4.2857142857142858E-2"/>
    <n v="180"/>
    <x v="11"/>
    <s v="sept"/>
  </r>
  <r>
    <x v="67"/>
    <x v="1"/>
    <x v="1"/>
    <n v="120"/>
    <n v="2"/>
    <n v="118"/>
    <n v="1.6666666666666666E-2"/>
    <n v="180"/>
    <x v="11"/>
    <s v="sept"/>
  </r>
  <r>
    <x v="67"/>
    <x v="2"/>
    <x v="0"/>
    <n v="183"/>
    <n v="7"/>
    <n v="176"/>
    <n v="3.825136612021858E-2"/>
    <n v="180"/>
    <x v="11"/>
    <s v="sept"/>
  </r>
  <r>
    <x v="67"/>
    <x v="2"/>
    <x v="1"/>
    <n v="222"/>
    <n v="6"/>
    <n v="216"/>
    <n v="2.7027027027027029E-2"/>
    <n v="180"/>
    <x v="11"/>
    <s v="sept"/>
  </r>
  <r>
    <x v="68"/>
    <x v="0"/>
    <x v="0"/>
    <n v="252"/>
    <n v="8"/>
    <n v="244"/>
    <n v="3.1746031746031744E-2"/>
    <n v="180"/>
    <x v="11"/>
    <s v="sept"/>
  </r>
  <r>
    <x v="68"/>
    <x v="0"/>
    <x v="1"/>
    <n v="309"/>
    <n v="5"/>
    <n v="304"/>
    <n v="1.6181229773462782E-2"/>
    <n v="180"/>
    <x v="11"/>
    <s v="sept"/>
  </r>
  <r>
    <x v="68"/>
    <x v="1"/>
    <x v="0"/>
    <n v="249"/>
    <n v="13"/>
    <n v="236"/>
    <n v="5.2208835341365459E-2"/>
    <n v="180"/>
    <x v="11"/>
    <s v="sept"/>
  </r>
  <r>
    <x v="68"/>
    <x v="1"/>
    <x v="1"/>
    <n v="299"/>
    <n v="4"/>
    <n v="295"/>
    <n v="1.3377926421404682E-2"/>
    <n v="180"/>
    <x v="11"/>
    <s v="sept"/>
  </r>
  <r>
    <x v="68"/>
    <x v="2"/>
    <x v="0"/>
    <n v="206"/>
    <n v="5"/>
    <n v="201"/>
    <n v="2.4271844660194174E-2"/>
    <n v="180"/>
    <x v="11"/>
    <s v="sept"/>
  </r>
  <r>
    <x v="68"/>
    <x v="2"/>
    <x v="1"/>
    <n v="215"/>
    <n v="4"/>
    <n v="211"/>
    <n v="1.8604651162790697E-2"/>
    <n v="180"/>
    <x v="11"/>
    <s v="sept"/>
  </r>
  <r>
    <x v="69"/>
    <x v="0"/>
    <x v="0"/>
    <n v="320"/>
    <n v="8"/>
    <n v="312"/>
    <n v="2.5000000000000001E-2"/>
    <n v="180"/>
    <x v="11"/>
    <s v="sept"/>
  </r>
  <r>
    <x v="69"/>
    <x v="0"/>
    <x v="1"/>
    <n v="290"/>
    <n v="10"/>
    <n v="280"/>
    <n v="3.4482758620689655E-2"/>
    <n v="180"/>
    <x v="11"/>
    <s v="sept"/>
  </r>
  <r>
    <x v="69"/>
    <x v="1"/>
    <x v="0"/>
    <n v="243"/>
    <n v="7"/>
    <n v="236"/>
    <n v="2.8806584362139918E-2"/>
    <n v="180"/>
    <x v="11"/>
    <s v="sept"/>
  </r>
  <r>
    <x v="69"/>
    <x v="1"/>
    <x v="1"/>
    <n v="287"/>
    <n v="4"/>
    <n v="283"/>
    <n v="1.3937282229965157E-2"/>
    <n v="180"/>
    <x v="11"/>
    <s v="sept"/>
  </r>
  <r>
    <x v="69"/>
    <x v="2"/>
    <x v="0"/>
    <n v="211"/>
    <n v="5"/>
    <n v="206"/>
    <n v="2.3696682464454975E-2"/>
    <n v="180"/>
    <x v="11"/>
    <s v="sept"/>
  </r>
  <r>
    <x v="69"/>
    <x v="2"/>
    <x v="1"/>
    <n v="195"/>
    <n v="4"/>
    <n v="191"/>
    <n v="2.0512820512820513E-2"/>
    <n v="180"/>
    <x v="11"/>
    <s v="sept"/>
  </r>
  <r>
    <x v="70"/>
    <x v="0"/>
    <x v="0"/>
    <n v="262"/>
    <n v="4"/>
    <n v="258"/>
    <n v="1.5267175572519083E-2"/>
    <n v="180"/>
    <x v="11"/>
    <s v="sept"/>
  </r>
  <r>
    <x v="70"/>
    <x v="0"/>
    <x v="1"/>
    <n v="309"/>
    <n v="3"/>
    <n v="306"/>
    <n v="9.7087378640776691E-3"/>
    <n v="180"/>
    <x v="11"/>
    <s v="sept"/>
  </r>
  <r>
    <x v="70"/>
    <x v="1"/>
    <x v="0"/>
    <n v="281"/>
    <n v="15"/>
    <n v="266"/>
    <n v="5.3380782918149468E-2"/>
    <n v="180"/>
    <x v="11"/>
    <s v="sept"/>
  </r>
  <r>
    <x v="70"/>
    <x v="1"/>
    <x v="1"/>
    <n v="308"/>
    <n v="15"/>
    <n v="293"/>
    <n v="4.8701298701298704E-2"/>
    <n v="180"/>
    <x v="11"/>
    <s v="sept"/>
  </r>
  <r>
    <x v="70"/>
    <x v="2"/>
    <x v="0"/>
    <n v="191"/>
    <n v="3"/>
    <n v="188"/>
    <n v="1.5706806282722512E-2"/>
    <n v="180"/>
    <x v="11"/>
    <s v="sept"/>
  </r>
  <r>
    <x v="70"/>
    <x v="2"/>
    <x v="1"/>
    <n v="189"/>
    <n v="6"/>
    <n v="183"/>
    <n v="3.1746031746031744E-2"/>
    <n v="180"/>
    <x v="11"/>
    <s v="sept"/>
  </r>
  <r>
    <x v="71"/>
    <x v="0"/>
    <x v="1"/>
    <n v="298"/>
    <n v="7"/>
    <n v="291"/>
    <n v="2.3489932885906041E-2"/>
    <n v="180"/>
    <x v="11"/>
    <s v="sept"/>
  </r>
  <r>
    <x v="71"/>
    <x v="1"/>
    <x v="0"/>
    <n v="249"/>
    <n v="12"/>
    <n v="237"/>
    <n v="4.8192771084337352E-2"/>
    <n v="180"/>
    <x v="11"/>
    <s v="sept"/>
  </r>
  <r>
    <x v="71"/>
    <x v="1"/>
    <x v="1"/>
    <n v="292"/>
    <n v="6"/>
    <n v="286"/>
    <n v="2.0547945205479451E-2"/>
    <n v="180"/>
    <x v="11"/>
    <s v="sept"/>
  </r>
  <r>
    <x v="71"/>
    <x v="2"/>
    <x v="0"/>
    <n v="192"/>
    <n v="9"/>
    <n v="183"/>
    <n v="4.6875E-2"/>
    <n v="180"/>
    <x v="11"/>
    <s v="sept"/>
  </r>
  <r>
    <x v="71"/>
    <x v="2"/>
    <x v="1"/>
    <n v="184"/>
    <n v="8"/>
    <n v="176"/>
    <n v="4.3478260869565216E-2"/>
    <n v="180"/>
    <x v="11"/>
    <s v="sept"/>
  </r>
  <r>
    <x v="71"/>
    <x v="0"/>
    <x v="0"/>
    <n v="323"/>
    <n v="9"/>
    <n v="314"/>
    <n v="2.7863777089783281E-2"/>
    <n v="180"/>
    <x v="11"/>
    <s v="sept"/>
  </r>
  <r>
    <x v="72"/>
    <x v="0"/>
    <x v="0"/>
    <n v="244"/>
    <n v="7"/>
    <n v="237"/>
    <n v="2.8688524590163935E-2"/>
    <n v="180"/>
    <x v="12"/>
    <s v="sept"/>
  </r>
  <r>
    <x v="72"/>
    <x v="0"/>
    <x v="1"/>
    <n v="306"/>
    <n v="8"/>
    <n v="298"/>
    <n v="2.6143790849673203E-2"/>
    <n v="180"/>
    <x v="12"/>
    <s v="sept"/>
  </r>
  <r>
    <x v="72"/>
    <x v="1"/>
    <x v="0"/>
    <n v="270"/>
    <n v="6"/>
    <n v="264"/>
    <n v="2.2222222222222223E-2"/>
    <n v="180"/>
    <x v="12"/>
    <s v="sept"/>
  </r>
  <r>
    <x v="72"/>
    <x v="1"/>
    <x v="1"/>
    <n v="277"/>
    <n v="8"/>
    <n v="269"/>
    <n v="2.8880866425992781E-2"/>
    <n v="180"/>
    <x v="12"/>
    <s v="sept"/>
  </r>
  <r>
    <x v="72"/>
    <x v="2"/>
    <x v="0"/>
    <n v="195"/>
    <n v="5"/>
    <n v="190"/>
    <n v="2.564102564102564E-2"/>
    <n v="180"/>
    <x v="12"/>
    <s v="sept"/>
  </r>
  <r>
    <x v="72"/>
    <x v="2"/>
    <x v="1"/>
    <n v="209"/>
    <n v="9"/>
    <n v="200"/>
    <n v="4.3062200956937802E-2"/>
    <n v="180"/>
    <x v="12"/>
    <s v="sept"/>
  </r>
  <r>
    <x v="73"/>
    <x v="0"/>
    <x v="0"/>
    <n v="255"/>
    <n v="8"/>
    <n v="247"/>
    <n v="3.1372549019607843E-2"/>
    <n v="180"/>
    <x v="12"/>
    <s v="sept"/>
  </r>
  <r>
    <x v="73"/>
    <x v="0"/>
    <x v="1"/>
    <n v="262"/>
    <n v="2"/>
    <n v="260"/>
    <n v="7.6335877862595417E-3"/>
    <n v="180"/>
    <x v="12"/>
    <s v="sept"/>
  </r>
  <r>
    <x v="73"/>
    <x v="1"/>
    <x v="0"/>
    <n v="286"/>
    <n v="10"/>
    <n v="276"/>
    <n v="3.4965034965034968E-2"/>
    <n v="180"/>
    <x v="12"/>
    <s v="sept"/>
  </r>
  <r>
    <x v="73"/>
    <x v="1"/>
    <x v="1"/>
    <n v="258"/>
    <n v="4"/>
    <n v="254"/>
    <n v="1.5503875968992248E-2"/>
    <n v="180"/>
    <x v="12"/>
    <s v="sept"/>
  </r>
  <r>
    <x v="73"/>
    <x v="2"/>
    <x v="0"/>
    <n v="229"/>
    <n v="5"/>
    <n v="224"/>
    <n v="2.1834061135371178E-2"/>
    <n v="180"/>
    <x v="12"/>
    <s v="sept"/>
  </r>
  <r>
    <x v="73"/>
    <x v="2"/>
    <x v="1"/>
    <n v="235"/>
    <n v="7"/>
    <n v="228"/>
    <n v="2.9787234042553193E-2"/>
    <n v="180"/>
    <x v="12"/>
    <s v="sept"/>
  </r>
  <r>
    <x v="74"/>
    <x v="0"/>
    <x v="0"/>
    <n v="327"/>
    <n v="12"/>
    <n v="315"/>
    <n v="3.669724770642202E-2"/>
    <n v="180"/>
    <x v="12"/>
    <s v="sept"/>
  </r>
  <r>
    <x v="74"/>
    <x v="0"/>
    <x v="1"/>
    <n v="269"/>
    <n v="8"/>
    <n v="261"/>
    <n v="2.9739776951672861E-2"/>
    <n v="180"/>
    <x v="12"/>
    <s v="sept"/>
  </r>
  <r>
    <x v="74"/>
    <x v="1"/>
    <x v="0"/>
    <n v="303"/>
    <n v="15"/>
    <n v="288"/>
    <n v="4.9504950495049507E-2"/>
    <n v="180"/>
    <x v="12"/>
    <s v="sept"/>
  </r>
  <r>
    <x v="74"/>
    <x v="1"/>
    <x v="1"/>
    <n v="274"/>
    <n v="12"/>
    <n v="262"/>
    <n v="4.3795620437956206E-2"/>
    <n v="180"/>
    <x v="12"/>
    <s v="sept"/>
  </r>
  <r>
    <x v="74"/>
    <x v="2"/>
    <x v="0"/>
    <n v="211"/>
    <n v="6"/>
    <n v="205"/>
    <n v="2.843601895734597E-2"/>
    <n v="180"/>
    <x v="12"/>
    <s v="sept"/>
  </r>
  <r>
    <x v="74"/>
    <x v="2"/>
    <x v="1"/>
    <n v="215"/>
    <n v="3"/>
    <n v="212"/>
    <n v="1.3953488372093023E-2"/>
    <n v="180"/>
    <x v="12"/>
    <s v="sept"/>
  </r>
  <r>
    <x v="75"/>
    <x v="0"/>
    <x v="0"/>
    <n v="285"/>
    <n v="4"/>
    <n v="281"/>
    <n v="1.4035087719298246E-2"/>
    <n v="180"/>
    <x v="12"/>
    <s v="sept"/>
  </r>
  <r>
    <x v="75"/>
    <x v="0"/>
    <x v="1"/>
    <n v="267"/>
    <n v="2"/>
    <n v="265"/>
    <n v="7.4906367041198503E-3"/>
    <n v="180"/>
    <x v="12"/>
    <s v="sept"/>
  </r>
  <r>
    <x v="75"/>
    <x v="1"/>
    <x v="0"/>
    <n v="270"/>
    <n v="6"/>
    <n v="264"/>
    <n v="2.2222222222222223E-2"/>
    <n v="180"/>
    <x v="12"/>
    <s v="sept"/>
  </r>
  <r>
    <x v="75"/>
    <x v="1"/>
    <x v="1"/>
    <n v="277"/>
    <n v="8"/>
    <n v="269"/>
    <n v="2.8880866425992781E-2"/>
    <n v="180"/>
    <x v="12"/>
    <s v="sept"/>
  </r>
  <r>
    <x v="75"/>
    <x v="2"/>
    <x v="0"/>
    <n v="209"/>
    <n v="6"/>
    <n v="203"/>
    <n v="2.8708133971291867E-2"/>
    <n v="180"/>
    <x v="12"/>
    <s v="sept"/>
  </r>
  <r>
    <x v="75"/>
    <x v="2"/>
    <x v="1"/>
    <n v="189"/>
    <n v="2"/>
    <n v="187"/>
    <n v="1.0582010582010581E-2"/>
    <n v="180"/>
    <x v="12"/>
    <s v="sept"/>
  </r>
  <r>
    <x v="76"/>
    <x v="0"/>
    <x v="0"/>
    <n v="281"/>
    <n v="8"/>
    <n v="273"/>
    <n v="2.8469750889679714E-2"/>
    <n v="180"/>
    <x v="12"/>
    <s v="sept"/>
  </r>
  <r>
    <x v="76"/>
    <x v="0"/>
    <x v="1"/>
    <n v="283"/>
    <n v="4"/>
    <n v="279"/>
    <n v="1.4134275618374558E-2"/>
    <n v="180"/>
    <x v="12"/>
    <s v="sept"/>
  </r>
  <r>
    <x v="76"/>
    <x v="1"/>
    <x v="0"/>
    <n v="254"/>
    <n v="6"/>
    <n v="248"/>
    <n v="2.3622047244094488E-2"/>
    <n v="180"/>
    <x v="12"/>
    <s v="sept"/>
  </r>
  <r>
    <x v="76"/>
    <x v="1"/>
    <x v="1"/>
    <n v="300"/>
    <n v="12"/>
    <n v="288"/>
    <n v="0.04"/>
    <n v="180"/>
    <x v="12"/>
    <s v="sept"/>
  </r>
  <r>
    <x v="76"/>
    <x v="2"/>
    <x v="0"/>
    <n v="203"/>
    <n v="9"/>
    <n v="194"/>
    <n v="4.4334975369458129E-2"/>
    <n v="180"/>
    <x v="12"/>
    <s v="sept"/>
  </r>
  <r>
    <x v="76"/>
    <x v="2"/>
    <x v="1"/>
    <n v="232"/>
    <n v="9"/>
    <n v="223"/>
    <n v="3.8793103448275863E-2"/>
    <n v="180"/>
    <x v="12"/>
    <s v="sept"/>
  </r>
  <r>
    <x v="77"/>
    <x v="0"/>
    <x v="1"/>
    <n v="278"/>
    <n v="7"/>
    <n v="271"/>
    <n v="2.5179856115107913E-2"/>
    <n v="180"/>
    <x v="12"/>
    <s v="sept"/>
  </r>
  <r>
    <x v="77"/>
    <x v="1"/>
    <x v="0"/>
    <n v="319"/>
    <n v="9"/>
    <n v="310"/>
    <n v="2.8213166144200628E-2"/>
    <n v="180"/>
    <x v="12"/>
    <s v="sept"/>
  </r>
  <r>
    <x v="77"/>
    <x v="1"/>
    <x v="1"/>
    <n v="283"/>
    <n v="12"/>
    <n v="271"/>
    <n v="4.2402826855123678E-2"/>
    <n v="180"/>
    <x v="12"/>
    <s v="sept"/>
  </r>
  <r>
    <x v="77"/>
    <x v="2"/>
    <x v="0"/>
    <n v="189"/>
    <n v="2"/>
    <n v="187"/>
    <n v="1.0582010582010581E-2"/>
    <n v="180"/>
    <x v="12"/>
    <s v="sept"/>
  </r>
  <r>
    <x v="77"/>
    <x v="2"/>
    <x v="1"/>
    <n v="199"/>
    <n v="4"/>
    <n v="195"/>
    <n v="2.0100502512562814E-2"/>
    <n v="180"/>
    <x v="12"/>
    <s v="sept"/>
  </r>
  <r>
    <x v="77"/>
    <x v="0"/>
    <x v="0"/>
    <n v="285"/>
    <n v="9"/>
    <n v="276"/>
    <n v="3.1578947368421054E-2"/>
    <n v="180"/>
    <x v="12"/>
    <s v="sept"/>
  </r>
  <r>
    <x v="78"/>
    <x v="0"/>
    <x v="0"/>
    <n v="301"/>
    <n v="10"/>
    <n v="291"/>
    <n v="3.3222591362126248E-2"/>
    <n v="180"/>
    <x v="13"/>
    <s v="sept"/>
  </r>
  <r>
    <x v="78"/>
    <x v="0"/>
    <x v="1"/>
    <n v="260"/>
    <n v="4"/>
    <n v="256"/>
    <n v="1.5384615384615385E-2"/>
    <n v="180"/>
    <x v="13"/>
    <s v="sept"/>
  </r>
  <r>
    <x v="78"/>
    <x v="1"/>
    <x v="0"/>
    <n v="327"/>
    <n v="13"/>
    <n v="314"/>
    <n v="3.9755351681957186E-2"/>
    <n v="180"/>
    <x v="13"/>
    <s v="sept"/>
  </r>
  <r>
    <x v="78"/>
    <x v="1"/>
    <x v="1"/>
    <n v="297"/>
    <n v="8"/>
    <n v="289"/>
    <n v="2.6936026936026935E-2"/>
    <n v="180"/>
    <x v="13"/>
    <s v="sept"/>
  </r>
  <r>
    <x v="78"/>
    <x v="2"/>
    <x v="0"/>
    <n v="199"/>
    <n v="8"/>
    <n v="191"/>
    <n v="4.0201005025125629E-2"/>
    <n v="180"/>
    <x v="13"/>
    <s v="sept"/>
  </r>
  <r>
    <x v="78"/>
    <x v="2"/>
    <x v="1"/>
    <n v="238"/>
    <n v="7"/>
    <n v="231"/>
    <n v="2.9411764705882353E-2"/>
    <n v="180"/>
    <x v="13"/>
    <s v="sept"/>
  </r>
  <r>
    <x v="79"/>
    <x v="0"/>
    <x v="0"/>
    <n v="304"/>
    <n v="5"/>
    <n v="299"/>
    <n v="1.6447368421052631E-2"/>
    <n v="180"/>
    <x v="13"/>
    <s v="sept"/>
  </r>
  <r>
    <x v="79"/>
    <x v="0"/>
    <x v="1"/>
    <n v="258"/>
    <n v="7"/>
    <n v="251"/>
    <n v="2.7131782945736434E-2"/>
    <n v="180"/>
    <x v="13"/>
    <s v="sept"/>
  </r>
  <r>
    <x v="79"/>
    <x v="1"/>
    <x v="0"/>
    <n v="301"/>
    <n v="12"/>
    <n v="289"/>
    <n v="3.9867109634551492E-2"/>
    <n v="180"/>
    <x v="13"/>
    <s v="sept"/>
  </r>
  <r>
    <x v="79"/>
    <x v="1"/>
    <x v="1"/>
    <n v="310"/>
    <n v="12"/>
    <n v="298"/>
    <n v="3.870967741935484E-2"/>
    <n v="180"/>
    <x v="13"/>
    <s v="sept"/>
  </r>
  <r>
    <x v="79"/>
    <x v="2"/>
    <x v="0"/>
    <n v="223"/>
    <n v="8"/>
    <n v="215"/>
    <n v="3.5874439461883408E-2"/>
    <n v="180"/>
    <x v="13"/>
    <s v="sept"/>
  </r>
  <r>
    <x v="79"/>
    <x v="2"/>
    <x v="1"/>
    <n v="216"/>
    <n v="8"/>
    <n v="208"/>
    <n v="3.7037037037037035E-2"/>
    <n v="180"/>
    <x v="13"/>
    <s v="sept"/>
  </r>
  <r>
    <x v="80"/>
    <x v="0"/>
    <x v="0"/>
    <n v="286"/>
    <n v="6"/>
    <n v="280"/>
    <n v="2.097902097902098E-2"/>
    <n v="180"/>
    <x v="13"/>
    <s v="sept"/>
  </r>
  <r>
    <x v="80"/>
    <x v="0"/>
    <x v="1"/>
    <n v="267"/>
    <n v="8"/>
    <n v="259"/>
    <n v="2.9962546816479401E-2"/>
    <n v="180"/>
    <x v="13"/>
    <s v="sept"/>
  </r>
  <r>
    <x v="80"/>
    <x v="1"/>
    <x v="0"/>
    <n v="267"/>
    <n v="4"/>
    <n v="263"/>
    <n v="1.4981273408239701E-2"/>
    <n v="180"/>
    <x v="13"/>
    <s v="sept"/>
  </r>
  <r>
    <x v="80"/>
    <x v="1"/>
    <x v="1"/>
    <n v="263"/>
    <n v="9"/>
    <n v="254"/>
    <n v="3.4220532319391636E-2"/>
    <n v="180"/>
    <x v="13"/>
    <s v="sept"/>
  </r>
  <r>
    <x v="80"/>
    <x v="2"/>
    <x v="0"/>
    <n v="184"/>
    <n v="5"/>
    <n v="179"/>
    <n v="2.717391304347826E-2"/>
    <n v="180"/>
    <x v="13"/>
    <s v="sept"/>
  </r>
  <r>
    <x v="80"/>
    <x v="2"/>
    <x v="1"/>
    <n v="199"/>
    <n v="3"/>
    <n v="196"/>
    <n v="1.507537688442211E-2"/>
    <n v="180"/>
    <x v="13"/>
    <s v="sept"/>
  </r>
  <r>
    <x v="81"/>
    <x v="0"/>
    <x v="0"/>
    <n v="270"/>
    <n v="6"/>
    <n v="264"/>
    <n v="2.2222222222222223E-2"/>
    <n v="180"/>
    <x v="13"/>
    <s v="sept"/>
  </r>
  <r>
    <x v="81"/>
    <x v="0"/>
    <x v="1"/>
    <n v="288"/>
    <n v="7"/>
    <n v="281"/>
    <n v="2.4305555555555556E-2"/>
    <n v="180"/>
    <x v="13"/>
    <s v="sept"/>
  </r>
  <r>
    <x v="81"/>
    <x v="1"/>
    <x v="0"/>
    <n v="301"/>
    <n v="7"/>
    <n v="294"/>
    <n v="2.3255813953488372E-2"/>
    <n v="180"/>
    <x v="13"/>
    <s v="sept"/>
  </r>
  <r>
    <x v="81"/>
    <x v="1"/>
    <x v="1"/>
    <n v="315"/>
    <n v="9"/>
    <n v="306"/>
    <n v="2.8571428571428571E-2"/>
    <n v="180"/>
    <x v="13"/>
    <s v="sept"/>
  </r>
  <r>
    <x v="81"/>
    <x v="2"/>
    <x v="0"/>
    <n v="189"/>
    <n v="4"/>
    <n v="185"/>
    <n v="2.1164021164021163E-2"/>
    <n v="180"/>
    <x v="13"/>
    <s v="sept"/>
  </r>
  <r>
    <x v="81"/>
    <x v="2"/>
    <x v="1"/>
    <n v="197"/>
    <n v="3"/>
    <n v="194"/>
    <n v="1.5228426395939087E-2"/>
    <n v="180"/>
    <x v="13"/>
    <s v="sept"/>
  </r>
  <r>
    <x v="82"/>
    <x v="0"/>
    <x v="0"/>
    <n v="302"/>
    <n v="7"/>
    <n v="295"/>
    <n v="2.3178807947019868E-2"/>
    <n v="180"/>
    <x v="13"/>
    <s v="sept"/>
  </r>
  <r>
    <x v="82"/>
    <x v="0"/>
    <x v="1"/>
    <n v="299"/>
    <n v="5"/>
    <n v="294"/>
    <n v="1.6722408026755852E-2"/>
    <n v="180"/>
    <x v="13"/>
    <s v="sept"/>
  </r>
  <r>
    <x v="82"/>
    <x v="1"/>
    <x v="0"/>
    <n v="332"/>
    <n v="9"/>
    <n v="323"/>
    <n v="2.710843373493976E-2"/>
    <n v="180"/>
    <x v="13"/>
    <s v="sept"/>
  </r>
  <r>
    <x v="82"/>
    <x v="1"/>
    <x v="1"/>
    <n v="280"/>
    <n v="14"/>
    <n v="266"/>
    <n v="0.05"/>
    <n v="180"/>
    <x v="13"/>
    <s v="sept"/>
  </r>
  <r>
    <x v="82"/>
    <x v="2"/>
    <x v="0"/>
    <n v="223"/>
    <n v="9"/>
    <n v="214"/>
    <n v="4.0358744394618833E-2"/>
    <n v="180"/>
    <x v="13"/>
    <s v="sept"/>
  </r>
  <r>
    <x v="82"/>
    <x v="2"/>
    <x v="1"/>
    <n v="238"/>
    <n v="7"/>
    <n v="231"/>
    <n v="2.9411764705882353E-2"/>
    <n v="180"/>
    <x v="13"/>
    <s v="sept"/>
  </r>
  <r>
    <x v="83"/>
    <x v="0"/>
    <x v="1"/>
    <n v="334"/>
    <n v="8"/>
    <n v="326"/>
    <n v="2.3952095808383235E-2"/>
    <n v="180"/>
    <x v="13"/>
    <s v="sept"/>
  </r>
  <r>
    <x v="83"/>
    <x v="1"/>
    <x v="0"/>
    <n v="338"/>
    <n v="16"/>
    <n v="322"/>
    <n v="4.7337278106508875E-2"/>
    <n v="180"/>
    <x v="13"/>
    <s v="sept"/>
  </r>
  <r>
    <x v="83"/>
    <x v="1"/>
    <x v="1"/>
    <n v="339"/>
    <n v="5"/>
    <n v="334"/>
    <n v="1.4749262536873156E-2"/>
    <n v="180"/>
    <x v="13"/>
    <s v="sept"/>
  </r>
  <r>
    <x v="83"/>
    <x v="2"/>
    <x v="0"/>
    <n v="219"/>
    <n v="8"/>
    <n v="211"/>
    <n v="3.6529680365296802E-2"/>
    <n v="180"/>
    <x v="13"/>
    <s v="sept"/>
  </r>
  <r>
    <x v="83"/>
    <x v="2"/>
    <x v="1"/>
    <n v="190"/>
    <n v="2"/>
    <n v="188"/>
    <n v="1.0526315789473684E-2"/>
    <n v="180"/>
    <x v="13"/>
    <s v="sept"/>
  </r>
  <r>
    <x v="83"/>
    <x v="0"/>
    <x v="0"/>
    <n v="257"/>
    <n v="4"/>
    <n v="253"/>
    <n v="1.556420233463035E-2"/>
    <n v="180"/>
    <x v="13"/>
    <s v="sept"/>
  </r>
  <r>
    <x v="84"/>
    <x v="3"/>
    <x v="2"/>
    <m/>
    <m/>
    <m/>
    <m/>
    <m/>
    <x v="1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7B7BE0-5020-405B-8787-51845AE3F7D5}" name="Tableau croisé dynamique4" cacheId="0" applyNumberFormats="0" applyBorderFormats="0" applyFontFormats="0" applyPatternFormats="0" applyAlignmentFormats="0" applyWidthHeightFormats="1" dataCaption="Valeurs" updatedVersion="6" minRefreshableVersion="3" useAutoFormatting="1" rowGrandTotals="0" colGrandTotals="0" itemPrintTitles="1" createdVersion="6" indent="0" outline="1" outlineData="1" multipleFieldFilters="0" chartFormat="5">
  <location ref="AL1:AN4" firstHeaderRow="0" firstDataRow="1" firstDataCol="1"/>
  <pivotFields count="14">
    <pivotField showAll="0"/>
    <pivotField axis="axisRow" showAll="0">
      <items count="5">
        <item x="0"/>
        <item x="1"/>
        <item x="2"/>
        <item h="1" x="3"/>
        <item t="default"/>
      </items>
    </pivotField>
    <pivotField showAll="0">
      <items count="4">
        <item x="0"/>
        <item x="1"/>
        <item x="2"/>
        <item t="default"/>
      </items>
    </pivotField>
    <pivotField showAll="0"/>
    <pivotField showAll="0"/>
    <pivotField dataField="1" showAll="0"/>
    <pivotField showAll="0"/>
    <pivotField dataField="1" showAll="0"/>
    <pivotField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showAll="0"/>
    <pivotField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1"/>
  </rowFields>
  <rowItems count="3">
    <i>
      <x/>
    </i>
    <i>
      <x v="1"/>
    </i>
    <i>
      <x v="2"/>
    </i>
  </rowItems>
  <colFields count="1">
    <field x="-2"/>
  </colFields>
  <colItems count="2">
    <i>
      <x/>
    </i>
    <i i="1">
      <x v="1"/>
    </i>
  </colItems>
  <dataFields count="2">
    <dataField name="Somme de Nb de bonnes pièces" fld="5" baseField="0" baseItem="0"/>
    <dataField name="Somme de Objectif" fld="7" baseField="0" baseItem="0"/>
  </dataFields>
  <chartFormats count="8">
    <chartFormat chart="2" format="4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2" format="5" series="1">
      <pivotArea type="data" outline="0" fieldPosition="0">
        <references count="1">
          <reference field="1" count="1" selected="0">
            <x v="0"/>
          </reference>
        </references>
      </pivotArea>
    </chartFormat>
    <chartFormat chart="2" format="6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2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4" format="3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4" format="4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633E50-06FB-484E-83CB-916B5ABB4BB7}" name="Tableau croisé dynamique3" cacheId="33" dataPosition="0" applyNumberFormats="0" applyBorderFormats="0" applyFontFormats="0" applyPatternFormats="0" applyAlignmentFormats="0" applyWidthHeightFormats="1" dataCaption="Valeurs" updatedVersion="6" minRefreshableVersion="3" useAutoFormatting="1" rowGrandTotals="0" colGrandTotals="0" itemPrintTitles="1" createdVersion="6" indent="0" outline="1" outlineData="1" multipleFieldFilters="0" chartFormat="3">
  <location ref="AB1:AH17" firstHeaderRow="1" firstDataRow="3" firstDataCol="1"/>
  <pivotFields count="13">
    <pivotField showAll="0"/>
    <pivotField axis="axisCol" showAll="0">
      <items count="5">
        <item x="0"/>
        <item x="1"/>
        <item x="2"/>
        <item h="1" x="3"/>
        <item t="default"/>
      </items>
    </pivotField>
    <pivotField showAll="0">
      <items count="5">
        <item x="0"/>
        <item x="1"/>
        <item m="1" x="3"/>
        <item x="2"/>
        <item t="default"/>
      </items>
    </pivotField>
    <pivotField showAll="0"/>
    <pivotField showAll="0"/>
    <pivotField showAll="0"/>
    <pivotField showAll="0"/>
    <pivotField showAll="0"/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m="1" x="15"/>
        <item t="default"/>
      </items>
    </pivotField>
    <pivotField showAll="0"/>
    <pivotField dataField="1"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</pivotFields>
  <rowFields count="1">
    <field x="8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rowItems>
  <colFields count="2">
    <field x="-2"/>
    <field x="1"/>
  </colFields>
  <colItems count="6">
    <i>
      <x/>
      <x/>
    </i>
    <i r="1">
      <x v="1"/>
    </i>
    <i r="1">
      <x v="2"/>
    </i>
    <i i="1">
      <x v="1"/>
      <x/>
    </i>
    <i r="1" i="1">
      <x v="1"/>
    </i>
    <i r="1" i="1">
      <x v="2"/>
    </i>
  </colItems>
  <dataFields count="2">
    <dataField name="Somme de Taux de rebuts" fld="10" baseField="7" baseItem="5" numFmtId="10"/>
    <dataField name="Somme de Objectif taux rebuts max" fld="12" baseField="0" baseItem="0"/>
  </dataFields>
  <chartFormats count="13">
    <chartFormat chart="2" format="4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2" format="5" series="1">
      <pivotArea type="data" outline="0" fieldPosition="0">
        <references count="1">
          <reference field="1" count="1" selected="0">
            <x v="0"/>
          </reference>
        </references>
      </pivotArea>
    </chartFormat>
    <chartFormat chart="2" format="6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2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2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3"/>
          </reference>
        </references>
      </pivotArea>
    </chartFormat>
    <chartFormat chart="2" format="22" series="1">
      <pivotArea type="data" outline="0" fieldPosition="0">
        <references count="2">
          <reference field="4294967294" count="1" selected="0">
            <x v="1"/>
          </reference>
          <reference field="1" count="0" selected="0" defaultSubtotal="1" sumSubtotal="1" countASubtotal="1" avgSubtotal="1" maxSubtotal="1" minSubtotal="1" productSubtotal="1" countSubtotal="1" stdDevSubtotal="1" stdDevPSubtotal="1" varSubtotal="1" varPSubtotal="1"/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062862-658E-4E5B-8BFE-4E984A7B3E65}" name="Tableau croisé dynamique2" cacheId="33" applyNumberFormats="0" applyBorderFormats="0" applyFontFormats="0" applyPatternFormats="0" applyAlignmentFormats="0" applyWidthHeightFormats="1" dataCaption="Valeurs" updatedVersion="6" minRefreshableVersion="3" useAutoFormatting="1" rowGrandTotals="0" colGrandTotals="0" itemPrintTitles="1" createdVersion="6" indent="0" outline="1" outlineData="1" multipleFieldFilters="0" chartFormat="1">
  <location ref="O1:V87" firstHeaderRow="1" firstDataRow="3" firstDataCol="2"/>
  <pivotFields count="13">
    <pivotField axis="axisRow" showAl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m="1" x="85"/>
        <item t="default"/>
      </items>
    </pivotField>
    <pivotField axis="axisCol" showAll="0">
      <items count="5">
        <item x="0"/>
        <item x="1"/>
        <item x="2"/>
        <item h="1" x="3"/>
        <item t="default"/>
      </items>
    </pivotField>
    <pivotField showAll="0">
      <items count="5">
        <item x="0"/>
        <item x="1"/>
        <item m="1" x="3"/>
        <item x="2"/>
        <item t="default"/>
      </items>
    </pivotField>
    <pivotField showAll="0"/>
    <pivotField showAll="0"/>
    <pivotField dataField="1" showAll="0"/>
    <pivotField showAll="0"/>
    <pivotField dataField="1" showAll="0"/>
    <pivotField axis="axisRow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m="1" x="1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2">
    <field x="8"/>
    <field x="0"/>
  </rowFields>
  <rowItems count="84">
    <i>
      <x/>
      <x/>
    </i>
    <i r="1">
      <x v="1"/>
    </i>
    <i r="1">
      <x v="2"/>
    </i>
    <i r="1">
      <x v="3"/>
    </i>
    <i r="1">
      <x v="4"/>
    </i>
    <i r="1">
      <x v="5"/>
    </i>
    <i>
      <x v="1"/>
      <x v="6"/>
    </i>
    <i r="1">
      <x v="7"/>
    </i>
    <i r="1">
      <x v="8"/>
    </i>
    <i r="1">
      <x v="9"/>
    </i>
    <i r="1">
      <x v="10"/>
    </i>
    <i r="1">
      <x v="11"/>
    </i>
    <i>
      <x v="2"/>
      <x v="12"/>
    </i>
    <i r="1">
      <x v="13"/>
    </i>
    <i r="1">
      <x v="14"/>
    </i>
    <i r="1">
      <x v="15"/>
    </i>
    <i r="1">
      <x v="16"/>
    </i>
    <i r="1">
      <x v="17"/>
    </i>
    <i>
      <x v="3"/>
      <x v="18"/>
    </i>
    <i r="1">
      <x v="19"/>
    </i>
    <i r="1">
      <x v="20"/>
    </i>
    <i r="1">
      <x v="21"/>
    </i>
    <i r="1">
      <x v="22"/>
    </i>
    <i r="1">
      <x v="23"/>
    </i>
    <i>
      <x v="4"/>
      <x v="24"/>
    </i>
    <i r="1">
      <x v="25"/>
    </i>
    <i r="1">
      <x v="26"/>
    </i>
    <i r="1">
      <x v="27"/>
    </i>
    <i r="1">
      <x v="28"/>
    </i>
    <i r="1">
      <x v="29"/>
    </i>
    <i>
      <x v="5"/>
      <x v="30"/>
    </i>
    <i r="1">
      <x v="31"/>
    </i>
    <i r="1">
      <x v="32"/>
    </i>
    <i r="1">
      <x v="33"/>
    </i>
    <i r="1">
      <x v="34"/>
    </i>
    <i r="1">
      <x v="35"/>
    </i>
    <i>
      <x v="6"/>
      <x v="36"/>
    </i>
    <i r="1">
      <x v="37"/>
    </i>
    <i r="1">
      <x v="38"/>
    </i>
    <i r="1">
      <x v="39"/>
    </i>
    <i r="1">
      <x v="40"/>
    </i>
    <i r="1">
      <x v="41"/>
    </i>
    <i>
      <x v="7"/>
      <x v="42"/>
    </i>
    <i r="1">
      <x v="43"/>
    </i>
    <i r="1">
      <x v="44"/>
    </i>
    <i r="1">
      <x v="45"/>
    </i>
    <i r="1">
      <x v="46"/>
    </i>
    <i r="1">
      <x v="47"/>
    </i>
    <i>
      <x v="8"/>
      <x v="48"/>
    </i>
    <i r="1">
      <x v="49"/>
    </i>
    <i r="1">
      <x v="50"/>
    </i>
    <i r="1">
      <x v="51"/>
    </i>
    <i r="1">
      <x v="52"/>
    </i>
    <i r="1">
      <x v="53"/>
    </i>
    <i>
      <x v="9"/>
      <x v="54"/>
    </i>
    <i r="1">
      <x v="55"/>
    </i>
    <i r="1">
      <x v="56"/>
    </i>
    <i r="1">
      <x v="57"/>
    </i>
    <i r="1">
      <x v="58"/>
    </i>
    <i r="1">
      <x v="59"/>
    </i>
    <i>
      <x v="10"/>
      <x v="60"/>
    </i>
    <i r="1">
      <x v="61"/>
    </i>
    <i r="1">
      <x v="62"/>
    </i>
    <i r="1">
      <x v="63"/>
    </i>
    <i r="1">
      <x v="64"/>
    </i>
    <i r="1">
      <x v="65"/>
    </i>
    <i>
      <x v="11"/>
      <x v="66"/>
    </i>
    <i r="1">
      <x v="67"/>
    </i>
    <i r="1">
      <x v="68"/>
    </i>
    <i r="1">
      <x v="69"/>
    </i>
    <i r="1">
      <x v="70"/>
    </i>
    <i r="1">
      <x v="71"/>
    </i>
    <i>
      <x v="12"/>
      <x v="72"/>
    </i>
    <i r="1">
      <x v="73"/>
    </i>
    <i r="1">
      <x v="74"/>
    </i>
    <i r="1">
      <x v="75"/>
    </i>
    <i r="1">
      <x v="76"/>
    </i>
    <i r="1">
      <x v="77"/>
    </i>
    <i>
      <x v="13"/>
      <x v="78"/>
    </i>
    <i r="1">
      <x v="79"/>
    </i>
    <i r="1">
      <x v="80"/>
    </i>
    <i r="1">
      <x v="81"/>
    </i>
    <i r="1">
      <x v="82"/>
    </i>
    <i r="1">
      <x v="83"/>
    </i>
  </rowItems>
  <colFields count="2">
    <field x="-2"/>
    <field x="1"/>
  </colFields>
  <colItems count="6">
    <i>
      <x/>
      <x/>
    </i>
    <i r="1">
      <x v="1"/>
    </i>
    <i r="1">
      <x v="2"/>
    </i>
    <i i="1">
      <x v="1"/>
      <x/>
    </i>
    <i r="1" i="1">
      <x v="1"/>
    </i>
    <i r="1" i="1">
      <x v="2"/>
    </i>
  </colItems>
  <dataFields count="2">
    <dataField name="Somme de Nb de bonnes pièces" fld="5" baseField="0" baseItem="0"/>
    <dataField name="Somme de Objectif" fld="7" baseField="0" baseItem="0"/>
  </dataFields>
  <chartFormats count="10">
    <chartFormat chart="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2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3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Ligne" xr10:uid="{BE323946-8A27-40DB-87E6-672F0FDDD662}" sourceName="Ligne">
  <pivotTables>
    <pivotTable tabId="2" name="Tableau croisé dynamique2"/>
    <pivotTable tabId="2" name="Tableau croisé dynamique3"/>
  </pivotTables>
  <data>
    <tabular pivotCacheId="1444700940">
      <items count="4">
        <i x="0" s="1"/>
        <i x="1" s="1"/>
        <i x="3" s="1" nd="1"/>
        <i x="2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maine" xr10:uid="{18AB53D7-7653-47DB-9FF6-531134B53138}" sourceName="Semaine">
  <pivotTables>
    <pivotTable tabId="2" name="Tableau croisé dynamique2"/>
    <pivotTable tabId="2" name="Tableau croisé dynamique3"/>
  </pivotTables>
  <data>
    <tabular pivotCacheId="1444700940">
      <items count="16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5" s="1" nd="1"/>
        <i x="14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Ligne" xr10:uid="{48A71E38-842C-4F05-9EE8-E9694689C10E}" cache="Segment_Ligne" caption="Ligne" rowHeight="241300"/>
  <slicer name="Semaine" xr10:uid="{8BC2A7A7-3935-43A5-952A-DEABDCB1FBF5}" cache="Segment_Semaine" caption="Semaine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CAC039-E353-4C97-8541-CD1765155ABC}" name="Tableau1" displayName="Tableau1" ref="A1:J505" totalsRowShown="0" headerRowDxfId="30" headerRowBorderDxfId="28" tableBorderDxfId="29" totalsRowBorderDxfId="27" headerRowCellStyle="Accent2">
  <autoFilter ref="A1:J505" xr:uid="{837871C1-5BD6-4A38-9575-7A405BEB3336}"/>
  <tableColumns count="10">
    <tableColumn id="1" xr3:uid="{F4F1C393-932A-4BD2-B60D-08C6939088D6}" name="Date" dataDxfId="4"/>
    <tableColumn id="2" xr3:uid="{6C15F1A0-B465-4F20-AD84-AF493DB0A9B5}" name="Équipe" dataDxfId="3"/>
    <tableColumn id="3" xr3:uid="{8BDAB922-806C-4B05-A52F-18B4F1EF80A3}" name="Ligne" dataDxfId="2"/>
    <tableColumn id="4" xr3:uid="{EE80A7F9-5772-41D2-BD00-F5AFCABFC176}" name="Pièces produites" dataDxfId="1"/>
    <tableColumn id="5" xr3:uid="{626CF479-3D0C-41D2-868E-714B50588315}" name="Rebuts" dataDxfId="0"/>
    <tableColumn id="6" xr3:uid="{38D0D32F-AFF7-4BC9-A2AA-7F31D8B43F4C}" name="Nb de bonnes pièces" dataDxfId="6">
      <calculatedColumnFormula>IF(Tableau1[[#This Row],[Date]]&lt;&gt;"",Tableau1[[#This Row],[Pièces produites]]-Tableau1[[#This Row],[Rebuts]],"")</calculatedColumnFormula>
    </tableColumn>
    <tableColumn id="7" xr3:uid="{5AD094F2-B987-4DF3-89B7-F03940672F4F}" name="% Rebut" dataDxfId="26" dataCellStyle="Pourcentage">
      <calculatedColumnFormula>IFERROR(Tableau1[[#This Row],[Rebuts]]/Tableau1[[#This Row],[Pièces produites]],"")</calculatedColumnFormula>
    </tableColumn>
    <tableColumn id="10" xr3:uid="{CB15395A-7D69-4276-A052-0E512EE48C88}" name="Objectif" dataDxfId="5" dataCellStyle="Pourcentage">
      <calculatedColumnFormula>IF(Tableau1[[#This Row],[Date]]&lt;&gt;"",$M$13,"")</calculatedColumnFormula>
    </tableColumn>
    <tableColumn id="9" xr3:uid="{263B8D88-3579-4A0F-A059-A9FF014A1718}" name="Semaine" dataDxfId="25" dataCellStyle="Pourcentage">
      <calculatedColumnFormula>IF(Tableau1[[#This Row],[Date]]&lt;&gt;"",CONCATENATE("s",WEEKNUM(Tableau1[[#This Row],[Date]],21)," - ",YEAR(Tableau1[[#This Row],[Date]])),"")</calculatedColumnFormula>
    </tableColumn>
    <tableColumn id="8" xr3:uid="{D5C30090-F24D-4ABA-887B-858C795EE70B}" name="Mois" dataDxfId="24">
      <calculatedColumnFormula>IF(Tableau1[[#This Row],[Date]]&lt;&gt;"",TEXT(Tableau1[[#This Row],[Date]],"mmm"),"")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901B0DF-7B2E-48FD-93AA-293B29BFE7CB}" name="Tableau2" displayName="Tableau2" ref="A1:J20" totalsRowShown="0" headerRowDxfId="40" dataDxfId="38" headerRowBorderDxfId="39" tableBorderDxfId="37">
  <autoFilter ref="A1:J20" xr:uid="{249BA3F8-9251-43B9-B23B-805D6A03C220}"/>
  <tableColumns count="10">
    <tableColumn id="1" xr3:uid="{89361BB4-18EF-477D-BC2A-125972DFA214}" name="Date" dataDxfId="36"/>
    <tableColumn id="2" xr3:uid="{CDAB1B17-E9AD-43CB-9E8D-7AF0FFF768E6}" name="Équipe" dataDxfId="35"/>
    <tableColumn id="3" xr3:uid="{564928B6-BFFB-42E2-9728-D1F4F5E9F13B}" name="Ligne" dataDxfId="34"/>
    <tableColumn id="4" xr3:uid="{9C84056B-4259-43B6-AC49-5B74C22DA3FF}" name="Pièces produites" dataDxfId="33"/>
    <tableColumn id="5" xr3:uid="{21026E6A-0AEB-4150-B239-FF2D77C3424B}" name="Rebuts" dataDxfId="32"/>
    <tableColumn id="6" xr3:uid="{382C167A-18D8-4311-B361-B22EF086F547}" name="Nb de bonnes pièces" dataDxfId="23">
      <calculatedColumnFormula>IF(Tableau2[[#This Row],[Date]]&lt;&gt;"",Tableau2[[#This Row],[Pièces produites]]-Tableau2[[#This Row],[Rebuts]],"")</calculatedColumnFormula>
    </tableColumn>
    <tableColumn id="7" xr3:uid="{A3119572-85E9-4E22-8926-FEC3FB417615}" name="% Rebut" dataDxfId="31" dataCellStyle="Pourcentage">
      <calculatedColumnFormula>IFERROR(Tableau2[[#This Row],[Rebuts]]/Tableau2[[#This Row],[Pièces produites]],"")</calculatedColumnFormula>
    </tableColumn>
    <tableColumn id="8" xr3:uid="{A943CF41-55B2-496C-AB8B-413C991E3D55}" name="Objectif" dataDxfId="22" dataCellStyle="Pourcentage">
      <calculatedColumnFormula>IF(Tableau2[[#This Row],[Date]]&lt;&gt;"",$M$4,"")</calculatedColumnFormula>
    </tableColumn>
    <tableColumn id="9" xr3:uid="{4CB7FFD6-BF2E-4A10-B611-8C3BE6080C9F}" name="Semaine" dataDxfId="21" dataCellStyle="Pourcentage">
      <calculatedColumnFormula>IF(Tableau2[[#This Row],[Date]]&lt;&gt;"",CONCATENATE("s",WEEKNUM(Tableau2[[#This Row],[Date]],21)," - ",YEAR(Tableau2[[#This Row],[Date]])),"")</calculatedColumnFormula>
    </tableColumn>
    <tableColumn id="10" xr3:uid="{DBA27852-018A-46FC-A2E8-9B7366C93B17}" name="Mois" dataDxfId="20" dataCellStyle="Pourcentage">
      <calculatedColumnFormula>IF(Tableau2[[#This Row],[Date]]&lt;&gt;"",TEXT(Tableau2[[#This Row],[Date]],"mmm"),"")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microsoft.com/office/2007/relationships/slicer" Target="../slicers/slicer1.x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F0F5C-C477-469B-9753-10FC54A3F549}">
  <sheetPr>
    <tabColor theme="4" tint="0.59999389629810485"/>
  </sheetPr>
  <dimension ref="A1:O505"/>
  <sheetViews>
    <sheetView showGridLines="0" tabSelected="1" workbookViewId="0">
      <selection activeCell="B5" sqref="B5"/>
    </sheetView>
  </sheetViews>
  <sheetFormatPr baseColWidth="10" defaultRowHeight="15" outlineLevelCol="1" x14ac:dyDescent="0.25"/>
  <cols>
    <col min="1" max="1" width="14.5703125" style="80" customWidth="1"/>
    <col min="2" max="3" width="11.42578125" style="80"/>
    <col min="4" max="4" width="18.5703125" style="80" customWidth="1"/>
    <col min="5" max="5" width="10.28515625" style="80" customWidth="1"/>
    <col min="6" max="6" width="22.5703125" style="4" customWidth="1" outlineLevel="1"/>
    <col min="7" max="7" width="22.7109375" style="3" customWidth="1" outlineLevel="1"/>
    <col min="8" max="8" width="14.85546875" style="34" customWidth="1" outlineLevel="1"/>
    <col min="9" max="11" width="22.7109375" style="3" customWidth="1" outlineLevel="1"/>
    <col min="12" max="12" width="25.28515625" customWidth="1"/>
    <col min="13" max="13" width="14.85546875" customWidth="1"/>
    <col min="14" max="16" width="15.7109375" customWidth="1"/>
  </cols>
  <sheetData>
    <row r="1" spans="1:13" x14ac:dyDescent="0.25">
      <c r="A1" s="74" t="s">
        <v>0</v>
      </c>
      <c r="B1" s="75" t="s">
        <v>1</v>
      </c>
      <c r="C1" s="75" t="s">
        <v>10</v>
      </c>
      <c r="D1" s="75" t="s">
        <v>2</v>
      </c>
      <c r="E1" s="75" t="s">
        <v>3</v>
      </c>
      <c r="F1" s="6" t="s">
        <v>4</v>
      </c>
      <c r="G1" s="7" t="s">
        <v>14</v>
      </c>
      <c r="H1" s="30" t="s">
        <v>43</v>
      </c>
      <c r="I1" s="18" t="s">
        <v>23</v>
      </c>
      <c r="J1" s="19" t="s">
        <v>24</v>
      </c>
      <c r="K1"/>
    </row>
    <row r="2" spans="1:13" x14ac:dyDescent="0.25">
      <c r="A2" s="76">
        <v>43619</v>
      </c>
      <c r="B2" s="77" t="s">
        <v>7</v>
      </c>
      <c r="C2" s="77" t="s">
        <v>11</v>
      </c>
      <c r="D2" s="77">
        <v>277</v>
      </c>
      <c r="E2" s="77">
        <v>5</v>
      </c>
      <c r="F2" s="15">
        <f>IF(Tableau1[[#This Row],[Date]]&lt;&gt;"",Tableau1[[#This Row],[Pièces produites]]-Tableau1[[#This Row],[Rebuts]],"")</f>
        <v>272</v>
      </c>
      <c r="G2" s="5">
        <f>IFERROR(Tableau1[[#This Row],[Rebuts]]/Tableau1[[#This Row],[Pièces produites]],"")</f>
        <v>1.8050541516245487E-2</v>
      </c>
      <c r="H2" s="31">
        <f>IF(Tableau1[[#This Row],[Date]]&lt;&gt;"",$M$13,"")</f>
        <v>180</v>
      </c>
      <c r="I2" s="17" t="str">
        <f>IF(Tableau1[[#This Row],[Date]]&lt;&gt;"",CONCATENATE("s",WEEKNUM(Tableau1[[#This Row],[Date]],21)," - ",YEAR(Tableau1[[#This Row],[Date]])),"")</f>
        <v>s23 - 2019</v>
      </c>
      <c r="J2" s="16" t="str">
        <f>IF(Tableau1[[#This Row],[Date]]&lt;&gt;"",TEXT(Tableau1[[#This Row],[Date]],"mmm"),"")</f>
        <v>juin</v>
      </c>
      <c r="K2"/>
    </row>
    <row r="3" spans="1:13" x14ac:dyDescent="0.25">
      <c r="A3" s="76">
        <v>43619</v>
      </c>
      <c r="B3" s="77" t="s">
        <v>7</v>
      </c>
      <c r="C3" s="77" t="s">
        <v>12</v>
      </c>
      <c r="D3" s="77">
        <v>184</v>
      </c>
      <c r="E3" s="77">
        <v>1</v>
      </c>
      <c r="F3" s="15">
        <f>IF(Tableau1[[#This Row],[Date]]&lt;&gt;"",Tableau1[[#This Row],[Pièces produites]]-Tableau1[[#This Row],[Rebuts]],"")</f>
        <v>183</v>
      </c>
      <c r="G3" s="5">
        <f>IFERROR(Tableau1[[#This Row],[Rebuts]]/Tableau1[[#This Row],[Pièces produites]],"")</f>
        <v>5.434782608695652E-3</v>
      </c>
      <c r="H3" s="32">
        <f>IF(Tableau1[[#This Row],[Date]]&lt;&gt;"",$M$13,"")</f>
        <v>180</v>
      </c>
      <c r="I3" s="5" t="str">
        <f>IF(Tableau1[[#This Row],[Date]]&lt;&gt;"",CONCATENATE("s",WEEKNUM(Tableau1[[#This Row],[Date]],21)," - ",YEAR(Tableau1[[#This Row],[Date]])),"")</f>
        <v>s23 - 2019</v>
      </c>
      <c r="J3" s="9" t="str">
        <f>IF(Tableau1[[#This Row],[Date]]&lt;&gt;"",TEXT(Tableau1[[#This Row],[Date]],"mmm"),"")</f>
        <v>juin</v>
      </c>
      <c r="K3"/>
    </row>
    <row r="4" spans="1:13" x14ac:dyDescent="0.25">
      <c r="A4" s="76">
        <v>43619</v>
      </c>
      <c r="B4" s="77" t="s">
        <v>8</v>
      </c>
      <c r="C4" s="77" t="s">
        <v>11</v>
      </c>
      <c r="D4" s="77">
        <v>215</v>
      </c>
      <c r="E4" s="77">
        <v>8</v>
      </c>
      <c r="F4" s="15">
        <f>IF(Tableau1[[#This Row],[Date]]&lt;&gt;"",Tableau1[[#This Row],[Pièces produites]]-Tableau1[[#This Row],[Rebuts]],"")</f>
        <v>207</v>
      </c>
      <c r="G4" s="5">
        <f>IFERROR(Tableau1[[#This Row],[Rebuts]]/Tableau1[[#This Row],[Pièces produites]],"")</f>
        <v>3.7209302325581395E-2</v>
      </c>
      <c r="H4" s="32">
        <f>IF(Tableau1[[#This Row],[Date]]&lt;&gt;"",$M$13,"")</f>
        <v>180</v>
      </c>
      <c r="I4" s="5" t="str">
        <f>IF(Tableau1[[#This Row],[Date]]&lt;&gt;"",CONCATENATE("s",WEEKNUM(Tableau1[[#This Row],[Date]],21)," - ",YEAR(Tableau1[[#This Row],[Date]])),"")</f>
        <v>s23 - 2019</v>
      </c>
      <c r="J4" s="9" t="str">
        <f>IF(Tableau1[[#This Row],[Date]]&lt;&gt;"",TEXT(Tableau1[[#This Row],[Date]],"mmm"),"")</f>
        <v>juin</v>
      </c>
      <c r="K4"/>
    </row>
    <row r="5" spans="1:13" x14ac:dyDescent="0.25">
      <c r="A5" s="76">
        <v>43619</v>
      </c>
      <c r="B5" s="77" t="s">
        <v>8</v>
      </c>
      <c r="C5" s="77" t="s">
        <v>12</v>
      </c>
      <c r="D5" s="77">
        <v>180</v>
      </c>
      <c r="E5" s="77">
        <v>7</v>
      </c>
      <c r="F5" s="15">
        <f>IF(Tableau1[[#This Row],[Date]]&lt;&gt;"",Tableau1[[#This Row],[Pièces produites]]-Tableau1[[#This Row],[Rebuts]],"")</f>
        <v>173</v>
      </c>
      <c r="G5" s="5">
        <f>IFERROR(Tableau1[[#This Row],[Rebuts]]/Tableau1[[#This Row],[Pièces produites]],"")</f>
        <v>3.888888888888889E-2</v>
      </c>
      <c r="H5" s="32">
        <f>IF(Tableau1[[#This Row],[Date]]&lt;&gt;"",$M$13,"")</f>
        <v>180</v>
      </c>
      <c r="I5" s="5" t="str">
        <f>IF(Tableau1[[#This Row],[Date]]&lt;&gt;"",CONCATENATE("s",WEEKNUM(Tableau1[[#This Row],[Date]],21)," - ",YEAR(Tableau1[[#This Row],[Date]])),"")</f>
        <v>s23 - 2019</v>
      </c>
      <c r="J5" s="9" t="str">
        <f>IF(Tableau1[[#This Row],[Date]]&lt;&gt;"",TEXT(Tableau1[[#This Row],[Date]],"mmm"),"")</f>
        <v>juin</v>
      </c>
      <c r="K5"/>
    </row>
    <row r="6" spans="1:13" x14ac:dyDescent="0.25">
      <c r="A6" s="76">
        <v>43619</v>
      </c>
      <c r="B6" s="77" t="s">
        <v>9</v>
      </c>
      <c r="C6" s="77" t="s">
        <v>11</v>
      </c>
      <c r="D6" s="77">
        <v>214</v>
      </c>
      <c r="E6" s="77">
        <v>9</v>
      </c>
      <c r="F6" s="15">
        <f>IF(Tableau1[[#This Row],[Date]]&lt;&gt;"",Tableau1[[#This Row],[Pièces produites]]-Tableau1[[#This Row],[Rebuts]],"")</f>
        <v>205</v>
      </c>
      <c r="G6" s="5">
        <f>IFERROR(Tableau1[[#This Row],[Rebuts]]/Tableau1[[#This Row],[Pièces produites]],"")</f>
        <v>4.2056074766355138E-2</v>
      </c>
      <c r="H6" s="32">
        <f>IF(Tableau1[[#This Row],[Date]]&lt;&gt;"",$M$13,"")</f>
        <v>180</v>
      </c>
      <c r="I6" s="5" t="str">
        <f>IF(Tableau1[[#This Row],[Date]]&lt;&gt;"",CONCATENATE("s",WEEKNUM(Tableau1[[#This Row],[Date]],21)," - ",YEAR(Tableau1[[#This Row],[Date]])),"")</f>
        <v>s23 - 2019</v>
      </c>
      <c r="J6" s="9" t="str">
        <f>IF(Tableau1[[#This Row],[Date]]&lt;&gt;"",TEXT(Tableau1[[#This Row],[Date]],"mmm"),"")</f>
        <v>juin</v>
      </c>
      <c r="K6"/>
    </row>
    <row r="7" spans="1:13" x14ac:dyDescent="0.25">
      <c r="A7" s="76">
        <v>43619</v>
      </c>
      <c r="B7" s="77" t="s">
        <v>9</v>
      </c>
      <c r="C7" s="77" t="s">
        <v>12</v>
      </c>
      <c r="D7" s="77">
        <v>172</v>
      </c>
      <c r="E7" s="77">
        <v>5</v>
      </c>
      <c r="F7" s="15">
        <f>IF(Tableau1[[#This Row],[Date]]&lt;&gt;"",Tableau1[[#This Row],[Pièces produites]]-Tableau1[[#This Row],[Rebuts]],"")</f>
        <v>167</v>
      </c>
      <c r="G7" s="5">
        <f>IFERROR(Tableau1[[#This Row],[Rebuts]]/Tableau1[[#This Row],[Pièces produites]],"")</f>
        <v>2.9069767441860465E-2</v>
      </c>
      <c r="H7" s="32">
        <f>IF(Tableau1[[#This Row],[Date]]&lt;&gt;"",$M$13,"")</f>
        <v>180</v>
      </c>
      <c r="I7" s="5" t="str">
        <f>IF(Tableau1[[#This Row],[Date]]&lt;&gt;"",CONCATENATE("s",WEEKNUM(Tableau1[[#This Row],[Date]],21)," - ",YEAR(Tableau1[[#This Row],[Date]])),"")</f>
        <v>s23 - 2019</v>
      </c>
      <c r="J7" s="9" t="str">
        <f>IF(Tableau1[[#This Row],[Date]]&lt;&gt;"",TEXT(Tableau1[[#This Row],[Date]],"mmm"),"")</f>
        <v>juin</v>
      </c>
      <c r="K7"/>
    </row>
    <row r="8" spans="1:13" x14ac:dyDescent="0.25">
      <c r="A8" s="76">
        <v>43620</v>
      </c>
      <c r="B8" s="77" t="s">
        <v>7</v>
      </c>
      <c r="C8" s="77" t="s">
        <v>11</v>
      </c>
      <c r="D8" s="77">
        <v>233</v>
      </c>
      <c r="E8" s="77">
        <v>2</v>
      </c>
      <c r="F8" s="15">
        <f>IF(Tableau1[[#This Row],[Date]]&lt;&gt;"",Tableau1[[#This Row],[Pièces produites]]-Tableau1[[#This Row],[Rebuts]],"")</f>
        <v>231</v>
      </c>
      <c r="G8" s="5">
        <f>IFERROR(Tableau1[[#This Row],[Rebuts]]/Tableau1[[#This Row],[Pièces produites]],"")</f>
        <v>8.5836909871244635E-3</v>
      </c>
      <c r="H8" s="32">
        <f>IF(Tableau1[[#This Row],[Date]]&lt;&gt;"",$M$13,"")</f>
        <v>180</v>
      </c>
      <c r="I8" s="5" t="str">
        <f>IF(Tableau1[[#This Row],[Date]]&lt;&gt;"",CONCATENATE("s",WEEKNUM(Tableau1[[#This Row],[Date]],21)," - ",YEAR(Tableau1[[#This Row],[Date]])),"")</f>
        <v>s23 - 2019</v>
      </c>
      <c r="J8" s="9" t="str">
        <f>IF(Tableau1[[#This Row],[Date]]&lt;&gt;"",TEXT(Tableau1[[#This Row],[Date]],"mmm"),"")</f>
        <v>juin</v>
      </c>
      <c r="K8"/>
    </row>
    <row r="9" spans="1:13" x14ac:dyDescent="0.25">
      <c r="A9" s="76">
        <v>43620</v>
      </c>
      <c r="B9" s="77" t="s">
        <v>7</v>
      </c>
      <c r="C9" s="77" t="s">
        <v>12</v>
      </c>
      <c r="D9" s="77">
        <v>241</v>
      </c>
      <c r="E9" s="77">
        <v>4</v>
      </c>
      <c r="F9" s="15">
        <f>IF(Tableau1[[#This Row],[Date]]&lt;&gt;"",Tableau1[[#This Row],[Pièces produites]]-Tableau1[[#This Row],[Rebuts]],"")</f>
        <v>237</v>
      </c>
      <c r="G9" s="5">
        <f>IFERROR(Tableau1[[#This Row],[Rebuts]]/Tableau1[[#This Row],[Pièces produites]],"")</f>
        <v>1.6597510373443983E-2</v>
      </c>
      <c r="H9" s="32">
        <f>IF(Tableau1[[#This Row],[Date]]&lt;&gt;"",$M$13,"")</f>
        <v>180</v>
      </c>
      <c r="I9" s="5" t="str">
        <f>IF(Tableau1[[#This Row],[Date]]&lt;&gt;"",CONCATENATE("s",WEEKNUM(Tableau1[[#This Row],[Date]],21)," - ",YEAR(Tableau1[[#This Row],[Date]])),"")</f>
        <v>s23 - 2019</v>
      </c>
      <c r="J9" s="9" t="str">
        <f>IF(Tableau1[[#This Row],[Date]]&lt;&gt;"",TEXT(Tableau1[[#This Row],[Date]],"mmm"),"")</f>
        <v>juin</v>
      </c>
      <c r="K9"/>
    </row>
    <row r="10" spans="1:13" x14ac:dyDescent="0.25">
      <c r="A10" s="76">
        <v>43620</v>
      </c>
      <c r="B10" s="77" t="s">
        <v>8</v>
      </c>
      <c r="C10" s="77" t="s">
        <v>11</v>
      </c>
      <c r="D10" s="77">
        <v>206</v>
      </c>
      <c r="E10" s="77">
        <v>10</v>
      </c>
      <c r="F10" s="15">
        <f>IF(Tableau1[[#This Row],[Date]]&lt;&gt;"",Tableau1[[#This Row],[Pièces produites]]-Tableau1[[#This Row],[Rebuts]],"")</f>
        <v>196</v>
      </c>
      <c r="G10" s="5">
        <f>IFERROR(Tableau1[[#This Row],[Rebuts]]/Tableau1[[#This Row],[Pièces produites]],"")</f>
        <v>4.8543689320388349E-2</v>
      </c>
      <c r="H10" s="32">
        <f>IF(Tableau1[[#This Row],[Date]]&lt;&gt;"",$M$13,"")</f>
        <v>180</v>
      </c>
      <c r="I10" s="5" t="str">
        <f>IF(Tableau1[[#This Row],[Date]]&lt;&gt;"",CONCATENATE("s",WEEKNUM(Tableau1[[#This Row],[Date]],21)," - ",YEAR(Tableau1[[#This Row],[Date]])),"")</f>
        <v>s23 - 2019</v>
      </c>
      <c r="J10" s="9" t="str">
        <f>IF(Tableau1[[#This Row],[Date]]&lt;&gt;"",TEXT(Tableau1[[#This Row],[Date]],"mmm"),"")</f>
        <v>juin</v>
      </c>
      <c r="K10"/>
    </row>
    <row r="11" spans="1:13" x14ac:dyDescent="0.25">
      <c r="A11" s="76">
        <v>43620</v>
      </c>
      <c r="B11" s="77" t="s">
        <v>8</v>
      </c>
      <c r="C11" s="77" t="s">
        <v>12</v>
      </c>
      <c r="D11" s="77">
        <v>204</v>
      </c>
      <c r="E11" s="77">
        <v>4</v>
      </c>
      <c r="F11" s="15">
        <f>IF(Tableau1[[#This Row],[Date]]&lt;&gt;"",Tableau1[[#This Row],[Pièces produites]]-Tableau1[[#This Row],[Rebuts]],"")</f>
        <v>200</v>
      </c>
      <c r="G11" s="5">
        <f>IFERROR(Tableau1[[#This Row],[Rebuts]]/Tableau1[[#This Row],[Pièces produites]],"")</f>
        <v>1.9607843137254902E-2</v>
      </c>
      <c r="H11" s="32">
        <f>IF(Tableau1[[#This Row],[Date]]&lt;&gt;"",$M$13,"")</f>
        <v>180</v>
      </c>
      <c r="I11" s="5" t="str">
        <f>IF(Tableau1[[#This Row],[Date]]&lt;&gt;"",CONCATENATE("s",WEEKNUM(Tableau1[[#This Row],[Date]],21)," - ",YEAR(Tableau1[[#This Row],[Date]])),"")</f>
        <v>s23 - 2019</v>
      </c>
      <c r="J11" s="9" t="str">
        <f>IF(Tableau1[[#This Row],[Date]]&lt;&gt;"",TEXT(Tableau1[[#This Row],[Date]],"mmm"),"")</f>
        <v>juin</v>
      </c>
      <c r="K11"/>
    </row>
    <row r="12" spans="1:13" x14ac:dyDescent="0.25">
      <c r="A12" s="76">
        <v>43620</v>
      </c>
      <c r="B12" s="77" t="s">
        <v>9</v>
      </c>
      <c r="C12" s="77" t="s">
        <v>11</v>
      </c>
      <c r="D12" s="77">
        <v>237</v>
      </c>
      <c r="E12" s="77">
        <v>6</v>
      </c>
      <c r="F12" s="15">
        <f>IF(Tableau1[[#This Row],[Date]]&lt;&gt;"",Tableau1[[#This Row],[Pièces produites]]-Tableau1[[#This Row],[Rebuts]],"")</f>
        <v>231</v>
      </c>
      <c r="G12" s="5">
        <f>IFERROR(Tableau1[[#This Row],[Rebuts]]/Tableau1[[#This Row],[Pièces produites]],"")</f>
        <v>2.5316455696202531E-2</v>
      </c>
      <c r="H12" s="32">
        <f>IF(Tableau1[[#This Row],[Date]]&lt;&gt;"",$M$13,"")</f>
        <v>180</v>
      </c>
      <c r="I12" s="5" t="str">
        <f>IF(Tableau1[[#This Row],[Date]]&lt;&gt;"",CONCATENATE("s",WEEKNUM(Tableau1[[#This Row],[Date]],21)," - ",YEAR(Tableau1[[#This Row],[Date]])),"")</f>
        <v>s23 - 2019</v>
      </c>
      <c r="J12" s="9" t="str">
        <f>IF(Tableau1[[#This Row],[Date]]&lt;&gt;"",TEXT(Tableau1[[#This Row],[Date]],"mmm"),"")</f>
        <v>juin</v>
      </c>
      <c r="K12"/>
      <c r="L12" s="1" t="s">
        <v>6</v>
      </c>
    </row>
    <row r="13" spans="1:13" x14ac:dyDescent="0.25">
      <c r="A13" s="76">
        <v>43620</v>
      </c>
      <c r="B13" s="77" t="s">
        <v>9</v>
      </c>
      <c r="C13" s="77" t="s">
        <v>12</v>
      </c>
      <c r="D13" s="77">
        <v>216</v>
      </c>
      <c r="E13" s="77">
        <v>5</v>
      </c>
      <c r="F13" s="15">
        <f>IF(Tableau1[[#This Row],[Date]]&lt;&gt;"",Tableau1[[#This Row],[Pièces produites]]-Tableau1[[#This Row],[Rebuts]],"")</f>
        <v>211</v>
      </c>
      <c r="G13" s="5">
        <f>IFERROR(Tableau1[[#This Row],[Rebuts]]/Tableau1[[#This Row],[Pièces produites]],"")</f>
        <v>2.3148148148148147E-2</v>
      </c>
      <c r="H13" s="32">
        <f>IF(Tableau1[[#This Row],[Date]]&lt;&gt;"",$M$13,"")</f>
        <v>180</v>
      </c>
      <c r="I13" s="5" t="str">
        <f>IF(Tableau1[[#This Row],[Date]]&lt;&gt;"",CONCATENATE("s",WEEKNUM(Tableau1[[#This Row],[Date]],21)," - ",YEAR(Tableau1[[#This Row],[Date]])),"")</f>
        <v>s23 - 2019</v>
      </c>
      <c r="J13" s="9" t="str">
        <f>IF(Tableau1[[#This Row],[Date]]&lt;&gt;"",TEXT(Tableau1[[#This Row],[Date]],"mmm"),"")</f>
        <v>juin</v>
      </c>
      <c r="K13"/>
      <c r="L13" s="69" t="s">
        <v>22</v>
      </c>
      <c r="M13" s="70">
        <v>180</v>
      </c>
    </row>
    <row r="14" spans="1:13" x14ac:dyDescent="0.25">
      <c r="A14" s="76">
        <v>43621</v>
      </c>
      <c r="B14" s="77" t="s">
        <v>7</v>
      </c>
      <c r="C14" s="77" t="s">
        <v>11</v>
      </c>
      <c r="D14" s="77">
        <v>249</v>
      </c>
      <c r="E14" s="77">
        <v>2</v>
      </c>
      <c r="F14" s="15">
        <f>IF(Tableau1[[#This Row],[Date]]&lt;&gt;"",Tableau1[[#This Row],[Pièces produites]]-Tableau1[[#This Row],[Rebuts]],"")</f>
        <v>247</v>
      </c>
      <c r="G14" s="5">
        <f>IFERROR(Tableau1[[#This Row],[Rebuts]]/Tableau1[[#This Row],[Pièces produites]],"")</f>
        <v>8.0321285140562242E-3</v>
      </c>
      <c r="H14" s="32">
        <f>IF(Tableau1[[#This Row],[Date]]&lt;&gt;"",$M$13,"")</f>
        <v>180</v>
      </c>
      <c r="I14" s="5" t="str">
        <f>IF(Tableau1[[#This Row],[Date]]&lt;&gt;"",CONCATENATE("s",WEEKNUM(Tableau1[[#This Row],[Date]],21)," - ",YEAR(Tableau1[[#This Row],[Date]])),"")</f>
        <v>s23 - 2019</v>
      </c>
      <c r="J14" s="9" t="str">
        <f>IF(Tableau1[[#This Row],[Date]]&lt;&gt;"",TEXT(Tableau1[[#This Row],[Date]],"mmm"),"")</f>
        <v>juin</v>
      </c>
      <c r="K14"/>
      <c r="L14" s="69"/>
      <c r="M14" s="70"/>
    </row>
    <row r="15" spans="1:13" x14ac:dyDescent="0.25">
      <c r="A15" s="76">
        <v>43621</v>
      </c>
      <c r="B15" s="77" t="s">
        <v>7</v>
      </c>
      <c r="C15" s="77" t="s">
        <v>12</v>
      </c>
      <c r="D15" s="77">
        <v>198</v>
      </c>
      <c r="E15" s="77">
        <v>5</v>
      </c>
      <c r="F15" s="15">
        <f>IF(Tableau1[[#This Row],[Date]]&lt;&gt;"",Tableau1[[#This Row],[Pièces produites]]-Tableau1[[#This Row],[Rebuts]],"")</f>
        <v>193</v>
      </c>
      <c r="G15" s="5">
        <f>IFERROR(Tableau1[[#This Row],[Rebuts]]/Tableau1[[#This Row],[Pièces produites]],"")</f>
        <v>2.5252525252525252E-2</v>
      </c>
      <c r="H15" s="32">
        <f>IF(Tableau1[[#This Row],[Date]]&lt;&gt;"",$M$13,"")</f>
        <v>180</v>
      </c>
      <c r="I15" s="5" t="str">
        <f>IF(Tableau1[[#This Row],[Date]]&lt;&gt;"",CONCATENATE("s",WEEKNUM(Tableau1[[#This Row],[Date]],21)," - ",YEAR(Tableau1[[#This Row],[Date]])),"")</f>
        <v>s23 - 2019</v>
      </c>
      <c r="J15" s="9" t="str">
        <f>IF(Tableau1[[#This Row],[Date]]&lt;&gt;"",TEXT(Tableau1[[#This Row],[Date]],"mmm"),"")</f>
        <v>juin</v>
      </c>
      <c r="K15"/>
      <c r="L15" s="2" t="s">
        <v>13</v>
      </c>
      <c r="M15" s="14">
        <v>0.04</v>
      </c>
    </row>
    <row r="16" spans="1:13" x14ac:dyDescent="0.25">
      <c r="A16" s="76">
        <v>43621</v>
      </c>
      <c r="B16" s="77" t="s">
        <v>8</v>
      </c>
      <c r="C16" s="77" t="s">
        <v>11</v>
      </c>
      <c r="D16" s="77">
        <v>248</v>
      </c>
      <c r="E16" s="77">
        <v>5</v>
      </c>
      <c r="F16" s="15">
        <f>IF(Tableau1[[#This Row],[Date]]&lt;&gt;"",Tableau1[[#This Row],[Pièces produites]]-Tableau1[[#This Row],[Rebuts]],"")</f>
        <v>243</v>
      </c>
      <c r="G16" s="5">
        <f>IFERROR(Tableau1[[#This Row],[Rebuts]]/Tableau1[[#This Row],[Pièces produites]],"")</f>
        <v>2.0161290322580645E-2</v>
      </c>
      <c r="H16" s="32">
        <f>IF(Tableau1[[#This Row],[Date]]&lt;&gt;"",$M$13,"")</f>
        <v>180</v>
      </c>
      <c r="I16" s="5" t="str">
        <f>IF(Tableau1[[#This Row],[Date]]&lt;&gt;"",CONCATENATE("s",WEEKNUM(Tableau1[[#This Row],[Date]],21)," - ",YEAR(Tableau1[[#This Row],[Date]])),"")</f>
        <v>s23 - 2019</v>
      </c>
      <c r="J16" s="9" t="str">
        <f>IF(Tableau1[[#This Row],[Date]]&lt;&gt;"",TEXT(Tableau1[[#This Row],[Date]],"mmm"),"")</f>
        <v>juin</v>
      </c>
      <c r="K16"/>
    </row>
    <row r="17" spans="1:15" x14ac:dyDescent="0.25">
      <c r="A17" s="76">
        <v>43621</v>
      </c>
      <c r="B17" s="77" t="s">
        <v>8</v>
      </c>
      <c r="C17" s="77" t="s">
        <v>12</v>
      </c>
      <c r="D17" s="77">
        <v>179</v>
      </c>
      <c r="E17" s="77">
        <v>4</v>
      </c>
      <c r="F17" s="15">
        <f>IF(Tableau1[[#This Row],[Date]]&lt;&gt;"",Tableau1[[#This Row],[Pièces produites]]-Tableau1[[#This Row],[Rebuts]],"")</f>
        <v>175</v>
      </c>
      <c r="G17" s="5">
        <f>IFERROR(Tableau1[[#This Row],[Rebuts]]/Tableau1[[#This Row],[Pièces produites]],"")</f>
        <v>2.23463687150838E-2</v>
      </c>
      <c r="H17" s="32">
        <f>IF(Tableau1[[#This Row],[Date]]&lt;&gt;"",$M$13,"")</f>
        <v>180</v>
      </c>
      <c r="I17" s="5" t="str">
        <f>IF(Tableau1[[#This Row],[Date]]&lt;&gt;"",CONCATENATE("s",WEEKNUM(Tableau1[[#This Row],[Date]],21)," - ",YEAR(Tableau1[[#This Row],[Date]])),"")</f>
        <v>s23 - 2019</v>
      </c>
      <c r="J17" s="9" t="str">
        <f>IF(Tableau1[[#This Row],[Date]]&lt;&gt;"",TEXT(Tableau1[[#This Row],[Date]],"mmm"),"")</f>
        <v>juin</v>
      </c>
      <c r="K17"/>
      <c r="L17" s="2" t="s">
        <v>18</v>
      </c>
      <c r="M17" s="11" t="s">
        <v>16</v>
      </c>
      <c r="N17" s="12" t="s">
        <v>15</v>
      </c>
      <c r="O17" s="13" t="s">
        <v>17</v>
      </c>
    </row>
    <row r="18" spans="1:15" x14ac:dyDescent="0.25">
      <c r="A18" s="76">
        <v>43621</v>
      </c>
      <c r="B18" s="77" t="s">
        <v>9</v>
      </c>
      <c r="C18" s="77" t="s">
        <v>11</v>
      </c>
      <c r="D18" s="77">
        <v>204</v>
      </c>
      <c r="E18" s="77">
        <v>9</v>
      </c>
      <c r="F18" s="15">
        <f>IF(Tableau1[[#This Row],[Date]]&lt;&gt;"",Tableau1[[#This Row],[Pièces produites]]-Tableau1[[#This Row],[Rebuts]],"")</f>
        <v>195</v>
      </c>
      <c r="G18" s="5">
        <f>IFERROR(Tableau1[[#This Row],[Rebuts]]/Tableau1[[#This Row],[Pièces produites]],"")</f>
        <v>4.4117647058823532E-2</v>
      </c>
      <c r="H18" s="32">
        <f>IF(Tableau1[[#This Row],[Date]]&lt;&gt;"",$M$13,"")</f>
        <v>180</v>
      </c>
      <c r="I18" s="5" t="str">
        <f>IF(Tableau1[[#This Row],[Date]]&lt;&gt;"",CONCATENATE("s",WEEKNUM(Tableau1[[#This Row],[Date]],21)," - ",YEAR(Tableau1[[#This Row],[Date]])),"")</f>
        <v>s23 - 2019</v>
      </c>
      <c r="J18" s="9" t="str">
        <f>IF(Tableau1[[#This Row],[Date]]&lt;&gt;"",TEXT(Tableau1[[#This Row],[Date]],"mmm"),"")</f>
        <v>juin</v>
      </c>
      <c r="K18"/>
      <c r="L18" s="2" t="s">
        <v>5</v>
      </c>
      <c r="M18" s="11" t="s">
        <v>19</v>
      </c>
      <c r="N18" s="12" t="s">
        <v>20</v>
      </c>
      <c r="O18" s="13" t="s">
        <v>21</v>
      </c>
    </row>
    <row r="19" spans="1:15" x14ac:dyDescent="0.25">
      <c r="A19" s="76">
        <v>43621</v>
      </c>
      <c r="B19" s="77" t="s">
        <v>9</v>
      </c>
      <c r="C19" s="77" t="s">
        <v>12</v>
      </c>
      <c r="D19" s="77">
        <v>177</v>
      </c>
      <c r="E19" s="77">
        <v>4</v>
      </c>
      <c r="F19" s="15">
        <f>IF(Tableau1[[#This Row],[Date]]&lt;&gt;"",Tableau1[[#This Row],[Pièces produites]]-Tableau1[[#This Row],[Rebuts]],"")</f>
        <v>173</v>
      </c>
      <c r="G19" s="5">
        <f>IFERROR(Tableau1[[#This Row],[Rebuts]]/Tableau1[[#This Row],[Pièces produites]],"")</f>
        <v>2.2598870056497175E-2</v>
      </c>
      <c r="H19" s="32">
        <f>IF(Tableau1[[#This Row],[Date]]&lt;&gt;"",$M$13,"")</f>
        <v>180</v>
      </c>
      <c r="I19" s="5" t="str">
        <f>IF(Tableau1[[#This Row],[Date]]&lt;&gt;"",CONCATENATE("s",WEEKNUM(Tableau1[[#This Row],[Date]],21)," - ",YEAR(Tableau1[[#This Row],[Date]])),"")</f>
        <v>s23 - 2019</v>
      </c>
      <c r="J19" s="9" t="str">
        <f>IF(Tableau1[[#This Row],[Date]]&lt;&gt;"",TEXT(Tableau1[[#This Row],[Date]],"mmm"),"")</f>
        <v>juin</v>
      </c>
      <c r="K19"/>
    </row>
    <row r="20" spans="1:15" x14ac:dyDescent="0.25">
      <c r="A20" s="76">
        <v>43622</v>
      </c>
      <c r="B20" s="77" t="s">
        <v>7</v>
      </c>
      <c r="C20" s="77" t="s">
        <v>11</v>
      </c>
      <c r="D20" s="77">
        <v>250</v>
      </c>
      <c r="E20" s="77">
        <v>7</v>
      </c>
      <c r="F20" s="15">
        <f>IF(Tableau1[[#This Row],[Date]]&lt;&gt;"",Tableau1[[#This Row],[Pièces produites]]-Tableau1[[#This Row],[Rebuts]],"")</f>
        <v>243</v>
      </c>
      <c r="G20" s="5">
        <f>IFERROR(Tableau1[[#This Row],[Rebuts]]/Tableau1[[#This Row],[Pièces produites]],"")</f>
        <v>2.8000000000000001E-2</v>
      </c>
      <c r="H20" s="32">
        <f>IF(Tableau1[[#This Row],[Date]]&lt;&gt;"",$M$13,"")</f>
        <v>180</v>
      </c>
      <c r="I20" s="5" t="str">
        <f>IF(Tableau1[[#This Row],[Date]]&lt;&gt;"",CONCATENATE("s",WEEKNUM(Tableau1[[#This Row],[Date]],21)," - ",YEAR(Tableau1[[#This Row],[Date]])),"")</f>
        <v>s23 - 2019</v>
      </c>
      <c r="J20" s="9" t="str">
        <f>IF(Tableau1[[#This Row],[Date]]&lt;&gt;"",TEXT(Tableau1[[#This Row],[Date]],"mmm"),"")</f>
        <v>juin</v>
      </c>
      <c r="K20"/>
    </row>
    <row r="21" spans="1:15" x14ac:dyDescent="0.25">
      <c r="A21" s="76">
        <v>43622</v>
      </c>
      <c r="B21" s="77" t="s">
        <v>7</v>
      </c>
      <c r="C21" s="77" t="s">
        <v>12</v>
      </c>
      <c r="D21" s="77">
        <v>237</v>
      </c>
      <c r="E21" s="77">
        <v>7</v>
      </c>
      <c r="F21" s="15">
        <f>IF(Tableau1[[#This Row],[Date]]&lt;&gt;"",Tableau1[[#This Row],[Pièces produites]]-Tableau1[[#This Row],[Rebuts]],"")</f>
        <v>230</v>
      </c>
      <c r="G21" s="5">
        <f>IFERROR(Tableau1[[#This Row],[Rebuts]]/Tableau1[[#This Row],[Pièces produites]],"")</f>
        <v>2.9535864978902954E-2</v>
      </c>
      <c r="H21" s="32">
        <f>IF(Tableau1[[#This Row],[Date]]&lt;&gt;"",$M$13,"")</f>
        <v>180</v>
      </c>
      <c r="I21" s="5" t="str">
        <f>IF(Tableau1[[#This Row],[Date]]&lt;&gt;"",CONCATENATE("s",WEEKNUM(Tableau1[[#This Row],[Date]],21)," - ",YEAR(Tableau1[[#This Row],[Date]])),"")</f>
        <v>s23 - 2019</v>
      </c>
      <c r="J21" s="9" t="str">
        <f>IF(Tableau1[[#This Row],[Date]]&lt;&gt;"",TEXT(Tableau1[[#This Row],[Date]],"mmm"),"")</f>
        <v>juin</v>
      </c>
      <c r="K21"/>
    </row>
    <row r="22" spans="1:15" x14ac:dyDescent="0.25">
      <c r="A22" s="76">
        <v>43622</v>
      </c>
      <c r="B22" s="77" t="s">
        <v>8</v>
      </c>
      <c r="C22" s="77" t="s">
        <v>11</v>
      </c>
      <c r="D22" s="77">
        <v>222</v>
      </c>
      <c r="E22" s="77">
        <v>11</v>
      </c>
      <c r="F22" s="15">
        <f>IF(Tableau1[[#This Row],[Date]]&lt;&gt;"",Tableau1[[#This Row],[Pièces produites]]-Tableau1[[#This Row],[Rebuts]],"")</f>
        <v>211</v>
      </c>
      <c r="G22" s="5">
        <f>IFERROR(Tableau1[[#This Row],[Rebuts]]/Tableau1[[#This Row],[Pièces produites]],"")</f>
        <v>4.954954954954955E-2</v>
      </c>
      <c r="H22" s="32">
        <f>IF(Tableau1[[#This Row],[Date]]&lt;&gt;"",$M$13,"")</f>
        <v>180</v>
      </c>
      <c r="I22" s="5" t="str">
        <f>IF(Tableau1[[#This Row],[Date]]&lt;&gt;"",CONCATENATE("s",WEEKNUM(Tableau1[[#This Row],[Date]],21)," - ",YEAR(Tableau1[[#This Row],[Date]])),"")</f>
        <v>s23 - 2019</v>
      </c>
      <c r="J22" s="9" t="str">
        <f>IF(Tableau1[[#This Row],[Date]]&lt;&gt;"",TEXT(Tableau1[[#This Row],[Date]],"mmm"),"")</f>
        <v>juin</v>
      </c>
      <c r="K22"/>
    </row>
    <row r="23" spans="1:15" x14ac:dyDescent="0.25">
      <c r="A23" s="76">
        <v>43622</v>
      </c>
      <c r="B23" s="77" t="s">
        <v>8</v>
      </c>
      <c r="C23" s="77" t="s">
        <v>12</v>
      </c>
      <c r="D23" s="77">
        <v>223</v>
      </c>
      <c r="E23" s="77">
        <v>3</v>
      </c>
      <c r="F23" s="15">
        <f>IF(Tableau1[[#This Row],[Date]]&lt;&gt;"",Tableau1[[#This Row],[Pièces produites]]-Tableau1[[#This Row],[Rebuts]],"")</f>
        <v>220</v>
      </c>
      <c r="G23" s="5">
        <f>IFERROR(Tableau1[[#This Row],[Rebuts]]/Tableau1[[#This Row],[Pièces produites]],"")</f>
        <v>1.3452914798206279E-2</v>
      </c>
      <c r="H23" s="32">
        <f>IF(Tableau1[[#This Row],[Date]]&lt;&gt;"",$M$13,"")</f>
        <v>180</v>
      </c>
      <c r="I23" s="5" t="str">
        <f>IF(Tableau1[[#This Row],[Date]]&lt;&gt;"",CONCATENATE("s",WEEKNUM(Tableau1[[#This Row],[Date]],21)," - ",YEAR(Tableau1[[#This Row],[Date]])),"")</f>
        <v>s23 - 2019</v>
      </c>
      <c r="J23" s="9" t="str">
        <f>IF(Tableau1[[#This Row],[Date]]&lt;&gt;"",TEXT(Tableau1[[#This Row],[Date]],"mmm"),"")</f>
        <v>juin</v>
      </c>
      <c r="K23"/>
    </row>
    <row r="24" spans="1:15" x14ac:dyDescent="0.25">
      <c r="A24" s="76">
        <v>43622</v>
      </c>
      <c r="B24" s="77" t="s">
        <v>9</v>
      </c>
      <c r="C24" s="77" t="s">
        <v>11</v>
      </c>
      <c r="D24" s="77">
        <v>219</v>
      </c>
      <c r="E24" s="77">
        <v>8</v>
      </c>
      <c r="F24" s="15">
        <f>IF(Tableau1[[#This Row],[Date]]&lt;&gt;"",Tableau1[[#This Row],[Pièces produites]]-Tableau1[[#This Row],[Rebuts]],"")</f>
        <v>211</v>
      </c>
      <c r="G24" s="5">
        <f>IFERROR(Tableau1[[#This Row],[Rebuts]]/Tableau1[[#This Row],[Pièces produites]],"")</f>
        <v>3.6529680365296802E-2</v>
      </c>
      <c r="H24" s="32">
        <f>IF(Tableau1[[#This Row],[Date]]&lt;&gt;"",$M$13,"")</f>
        <v>180</v>
      </c>
      <c r="I24" s="5" t="str">
        <f>IF(Tableau1[[#This Row],[Date]]&lt;&gt;"",CONCATENATE("s",WEEKNUM(Tableau1[[#This Row],[Date]],21)," - ",YEAR(Tableau1[[#This Row],[Date]])),"")</f>
        <v>s23 - 2019</v>
      </c>
      <c r="J24" s="9" t="str">
        <f>IF(Tableau1[[#This Row],[Date]]&lt;&gt;"",TEXT(Tableau1[[#This Row],[Date]],"mmm"),"")</f>
        <v>juin</v>
      </c>
      <c r="K24"/>
    </row>
    <row r="25" spans="1:15" x14ac:dyDescent="0.25">
      <c r="A25" s="76">
        <v>43622</v>
      </c>
      <c r="B25" s="77" t="s">
        <v>9</v>
      </c>
      <c r="C25" s="77" t="s">
        <v>12</v>
      </c>
      <c r="D25" s="77">
        <v>196</v>
      </c>
      <c r="E25" s="77">
        <v>2</v>
      </c>
      <c r="F25" s="15">
        <f>IF(Tableau1[[#This Row],[Date]]&lt;&gt;"",Tableau1[[#This Row],[Pièces produites]]-Tableau1[[#This Row],[Rebuts]],"")</f>
        <v>194</v>
      </c>
      <c r="G25" s="5">
        <f>IFERROR(Tableau1[[#This Row],[Rebuts]]/Tableau1[[#This Row],[Pièces produites]],"")</f>
        <v>1.020408163265306E-2</v>
      </c>
      <c r="H25" s="32">
        <f>IF(Tableau1[[#This Row],[Date]]&lt;&gt;"",$M$13,"")</f>
        <v>180</v>
      </c>
      <c r="I25" s="5" t="str">
        <f>IF(Tableau1[[#This Row],[Date]]&lt;&gt;"",CONCATENATE("s",WEEKNUM(Tableau1[[#This Row],[Date]],21)," - ",YEAR(Tableau1[[#This Row],[Date]])),"")</f>
        <v>s23 - 2019</v>
      </c>
      <c r="J25" s="9" t="str">
        <f>IF(Tableau1[[#This Row],[Date]]&lt;&gt;"",TEXT(Tableau1[[#This Row],[Date]],"mmm"),"")</f>
        <v>juin</v>
      </c>
      <c r="K25"/>
    </row>
    <row r="26" spans="1:15" x14ac:dyDescent="0.25">
      <c r="A26" s="76">
        <v>43623</v>
      </c>
      <c r="B26" s="77" t="s">
        <v>7</v>
      </c>
      <c r="C26" s="77" t="s">
        <v>11</v>
      </c>
      <c r="D26" s="77">
        <v>245</v>
      </c>
      <c r="E26" s="77">
        <v>5</v>
      </c>
      <c r="F26" s="15">
        <f>IF(Tableau1[[#This Row],[Date]]&lt;&gt;"",Tableau1[[#This Row],[Pièces produites]]-Tableau1[[#This Row],[Rebuts]],"")</f>
        <v>240</v>
      </c>
      <c r="G26" s="5">
        <f>IFERROR(Tableau1[[#This Row],[Rebuts]]/Tableau1[[#This Row],[Pièces produites]],"")</f>
        <v>2.0408163265306121E-2</v>
      </c>
      <c r="H26" s="32">
        <f>IF(Tableau1[[#This Row],[Date]]&lt;&gt;"",$M$13,"")</f>
        <v>180</v>
      </c>
      <c r="I26" s="5" t="str">
        <f>IF(Tableau1[[#This Row],[Date]]&lt;&gt;"",CONCATENATE("s",WEEKNUM(Tableau1[[#This Row],[Date]],21)," - ",YEAR(Tableau1[[#This Row],[Date]])),"")</f>
        <v>s23 - 2019</v>
      </c>
      <c r="J26" s="9" t="str">
        <f>IF(Tableau1[[#This Row],[Date]]&lt;&gt;"",TEXT(Tableau1[[#This Row],[Date]],"mmm"),"")</f>
        <v>juin</v>
      </c>
      <c r="K26"/>
    </row>
    <row r="27" spans="1:15" x14ac:dyDescent="0.25">
      <c r="A27" s="76">
        <v>43623</v>
      </c>
      <c r="B27" s="77" t="s">
        <v>7</v>
      </c>
      <c r="C27" s="77" t="s">
        <v>12</v>
      </c>
      <c r="D27" s="77">
        <v>187</v>
      </c>
      <c r="E27" s="77">
        <v>5</v>
      </c>
      <c r="F27" s="15">
        <f>IF(Tableau1[[#This Row],[Date]]&lt;&gt;"",Tableau1[[#This Row],[Pièces produites]]-Tableau1[[#This Row],[Rebuts]],"")</f>
        <v>182</v>
      </c>
      <c r="G27" s="5">
        <f>IFERROR(Tableau1[[#This Row],[Rebuts]]/Tableau1[[#This Row],[Pièces produites]],"")</f>
        <v>2.6737967914438502E-2</v>
      </c>
      <c r="H27" s="32">
        <f>IF(Tableau1[[#This Row],[Date]]&lt;&gt;"",$M$13,"")</f>
        <v>180</v>
      </c>
      <c r="I27" s="5" t="str">
        <f>IF(Tableau1[[#This Row],[Date]]&lt;&gt;"",CONCATENATE("s",WEEKNUM(Tableau1[[#This Row],[Date]],21)," - ",YEAR(Tableau1[[#This Row],[Date]])),"")</f>
        <v>s23 - 2019</v>
      </c>
      <c r="J27" s="9" t="str">
        <f>IF(Tableau1[[#This Row],[Date]]&lt;&gt;"",TEXT(Tableau1[[#This Row],[Date]],"mmm"),"")</f>
        <v>juin</v>
      </c>
      <c r="K27"/>
    </row>
    <row r="28" spans="1:15" x14ac:dyDescent="0.25">
      <c r="A28" s="76">
        <v>43623</v>
      </c>
      <c r="B28" s="77" t="s">
        <v>8</v>
      </c>
      <c r="C28" s="77" t="s">
        <v>11</v>
      </c>
      <c r="D28" s="77">
        <v>224</v>
      </c>
      <c r="E28" s="77">
        <v>5</v>
      </c>
      <c r="F28" s="15">
        <f>IF(Tableau1[[#This Row],[Date]]&lt;&gt;"",Tableau1[[#This Row],[Pièces produites]]-Tableau1[[#This Row],[Rebuts]],"")</f>
        <v>219</v>
      </c>
      <c r="G28" s="5">
        <f>IFERROR(Tableau1[[#This Row],[Rebuts]]/Tableau1[[#This Row],[Pièces produites]],"")</f>
        <v>2.2321428571428572E-2</v>
      </c>
      <c r="H28" s="32">
        <f>IF(Tableau1[[#This Row],[Date]]&lt;&gt;"",$M$13,"")</f>
        <v>180</v>
      </c>
      <c r="I28" s="5" t="str">
        <f>IF(Tableau1[[#This Row],[Date]]&lt;&gt;"",CONCATENATE("s",WEEKNUM(Tableau1[[#This Row],[Date]],21)," - ",YEAR(Tableau1[[#This Row],[Date]])),"")</f>
        <v>s23 - 2019</v>
      </c>
      <c r="J28" s="9" t="str">
        <f>IF(Tableau1[[#This Row],[Date]]&lt;&gt;"",TEXT(Tableau1[[#This Row],[Date]],"mmm"),"")</f>
        <v>juin</v>
      </c>
      <c r="K28"/>
    </row>
    <row r="29" spans="1:15" x14ac:dyDescent="0.25">
      <c r="A29" s="76">
        <v>43623</v>
      </c>
      <c r="B29" s="77" t="s">
        <v>8</v>
      </c>
      <c r="C29" s="77" t="s">
        <v>12</v>
      </c>
      <c r="D29" s="77">
        <v>224</v>
      </c>
      <c r="E29" s="77">
        <v>7</v>
      </c>
      <c r="F29" s="15">
        <f>IF(Tableau1[[#This Row],[Date]]&lt;&gt;"",Tableau1[[#This Row],[Pièces produites]]-Tableau1[[#This Row],[Rebuts]],"")</f>
        <v>217</v>
      </c>
      <c r="G29" s="5">
        <f>IFERROR(Tableau1[[#This Row],[Rebuts]]/Tableau1[[#This Row],[Pièces produites]],"")</f>
        <v>3.125E-2</v>
      </c>
      <c r="H29" s="32">
        <f>IF(Tableau1[[#This Row],[Date]]&lt;&gt;"",$M$13,"")</f>
        <v>180</v>
      </c>
      <c r="I29" s="5" t="str">
        <f>IF(Tableau1[[#This Row],[Date]]&lt;&gt;"",CONCATENATE("s",WEEKNUM(Tableau1[[#This Row],[Date]],21)," - ",YEAR(Tableau1[[#This Row],[Date]])),"")</f>
        <v>s23 - 2019</v>
      </c>
      <c r="J29" s="9" t="str">
        <f>IF(Tableau1[[#This Row],[Date]]&lt;&gt;"",TEXT(Tableau1[[#This Row],[Date]],"mmm"),"")</f>
        <v>juin</v>
      </c>
      <c r="K29"/>
    </row>
    <row r="30" spans="1:15" x14ac:dyDescent="0.25">
      <c r="A30" s="76">
        <v>43623</v>
      </c>
      <c r="B30" s="77" t="s">
        <v>9</v>
      </c>
      <c r="C30" s="77" t="s">
        <v>11</v>
      </c>
      <c r="D30" s="77">
        <v>217</v>
      </c>
      <c r="E30" s="77">
        <v>7</v>
      </c>
      <c r="F30" s="15">
        <f>IF(Tableau1[[#This Row],[Date]]&lt;&gt;"",Tableau1[[#This Row],[Pièces produites]]-Tableau1[[#This Row],[Rebuts]],"")</f>
        <v>210</v>
      </c>
      <c r="G30" s="5">
        <f>IFERROR(Tableau1[[#This Row],[Rebuts]]/Tableau1[[#This Row],[Pièces produites]],"")</f>
        <v>3.2258064516129031E-2</v>
      </c>
      <c r="H30" s="32">
        <f>IF(Tableau1[[#This Row],[Date]]&lt;&gt;"",$M$13,"")</f>
        <v>180</v>
      </c>
      <c r="I30" s="5" t="str">
        <f>IF(Tableau1[[#This Row],[Date]]&lt;&gt;"",CONCATENATE("s",WEEKNUM(Tableau1[[#This Row],[Date]],21)," - ",YEAR(Tableau1[[#This Row],[Date]])),"")</f>
        <v>s23 - 2019</v>
      </c>
      <c r="J30" s="9" t="str">
        <f>IF(Tableau1[[#This Row],[Date]]&lt;&gt;"",TEXT(Tableau1[[#This Row],[Date]],"mmm"),"")</f>
        <v>juin</v>
      </c>
      <c r="K30"/>
    </row>
    <row r="31" spans="1:15" x14ac:dyDescent="0.25">
      <c r="A31" s="76">
        <v>43623</v>
      </c>
      <c r="B31" s="77" t="s">
        <v>9</v>
      </c>
      <c r="C31" s="77" t="s">
        <v>12</v>
      </c>
      <c r="D31" s="77">
        <v>196</v>
      </c>
      <c r="E31" s="77">
        <v>3</v>
      </c>
      <c r="F31" s="15">
        <f>IF(Tableau1[[#This Row],[Date]]&lt;&gt;"",Tableau1[[#This Row],[Pièces produites]]-Tableau1[[#This Row],[Rebuts]],"")</f>
        <v>193</v>
      </c>
      <c r="G31" s="5">
        <f>IFERROR(Tableau1[[#This Row],[Rebuts]]/Tableau1[[#This Row],[Pièces produites]],"")</f>
        <v>1.5306122448979591E-2</v>
      </c>
      <c r="H31" s="32">
        <f>IF(Tableau1[[#This Row],[Date]]&lt;&gt;"",$M$13,"")</f>
        <v>180</v>
      </c>
      <c r="I31" s="5" t="str">
        <f>IF(Tableau1[[#This Row],[Date]]&lt;&gt;"",CONCATENATE("s",WEEKNUM(Tableau1[[#This Row],[Date]],21)," - ",YEAR(Tableau1[[#This Row],[Date]])),"")</f>
        <v>s23 - 2019</v>
      </c>
      <c r="J31" s="9" t="str">
        <f>IF(Tableau1[[#This Row],[Date]]&lt;&gt;"",TEXT(Tableau1[[#This Row],[Date]],"mmm"),"")</f>
        <v>juin</v>
      </c>
      <c r="K31"/>
    </row>
    <row r="32" spans="1:15" x14ac:dyDescent="0.25">
      <c r="A32" s="76">
        <v>43624</v>
      </c>
      <c r="B32" s="77" t="s">
        <v>7</v>
      </c>
      <c r="C32" s="77" t="s">
        <v>12</v>
      </c>
      <c r="D32" s="77">
        <v>221</v>
      </c>
      <c r="E32" s="77">
        <v>6</v>
      </c>
      <c r="F32" s="15">
        <f>IF(Tableau1[[#This Row],[Date]]&lt;&gt;"",Tableau1[[#This Row],[Pièces produites]]-Tableau1[[#This Row],[Rebuts]],"")</f>
        <v>215</v>
      </c>
      <c r="G32" s="5">
        <f>IFERROR(Tableau1[[#This Row],[Rebuts]]/Tableau1[[#This Row],[Pièces produites]],"")</f>
        <v>2.7149321266968326E-2</v>
      </c>
      <c r="H32" s="32">
        <f>IF(Tableau1[[#This Row],[Date]]&lt;&gt;"",$M$13,"")</f>
        <v>180</v>
      </c>
      <c r="I32" s="5" t="str">
        <f>IF(Tableau1[[#This Row],[Date]]&lt;&gt;"",CONCATENATE("s",WEEKNUM(Tableau1[[#This Row],[Date]],21)," - ",YEAR(Tableau1[[#This Row],[Date]])),"")</f>
        <v>s23 - 2019</v>
      </c>
      <c r="J32" s="9" t="str">
        <f>IF(Tableau1[[#This Row],[Date]]&lt;&gt;"",TEXT(Tableau1[[#This Row],[Date]],"mmm"),"")</f>
        <v>juin</v>
      </c>
      <c r="K32"/>
    </row>
    <row r="33" spans="1:11" x14ac:dyDescent="0.25">
      <c r="A33" s="76">
        <v>43624</v>
      </c>
      <c r="B33" s="77" t="s">
        <v>8</v>
      </c>
      <c r="C33" s="77" t="s">
        <v>11</v>
      </c>
      <c r="D33" s="77">
        <v>218</v>
      </c>
      <c r="E33" s="77">
        <v>5</v>
      </c>
      <c r="F33" s="15">
        <f>IF(Tableau1[[#This Row],[Date]]&lt;&gt;"",Tableau1[[#This Row],[Pièces produites]]-Tableau1[[#This Row],[Rebuts]],"")</f>
        <v>213</v>
      </c>
      <c r="G33" s="5">
        <f>IFERROR(Tableau1[[#This Row],[Rebuts]]/Tableau1[[#This Row],[Pièces produites]],"")</f>
        <v>2.2935779816513763E-2</v>
      </c>
      <c r="H33" s="32">
        <f>IF(Tableau1[[#This Row],[Date]]&lt;&gt;"",$M$13,"")</f>
        <v>180</v>
      </c>
      <c r="I33" s="5" t="str">
        <f>IF(Tableau1[[#This Row],[Date]]&lt;&gt;"",CONCATENATE("s",WEEKNUM(Tableau1[[#This Row],[Date]],21)," - ",YEAR(Tableau1[[#This Row],[Date]])),"")</f>
        <v>s23 - 2019</v>
      </c>
      <c r="J33" s="9" t="str">
        <f>IF(Tableau1[[#This Row],[Date]]&lt;&gt;"",TEXT(Tableau1[[#This Row],[Date]],"mmm"),"")</f>
        <v>juin</v>
      </c>
      <c r="K33"/>
    </row>
    <row r="34" spans="1:11" x14ac:dyDescent="0.25">
      <c r="A34" s="76">
        <v>43624</v>
      </c>
      <c r="B34" s="77" t="s">
        <v>8</v>
      </c>
      <c r="C34" s="77" t="s">
        <v>12</v>
      </c>
      <c r="D34" s="77">
        <v>198</v>
      </c>
      <c r="E34" s="77">
        <v>3</v>
      </c>
      <c r="F34" s="15">
        <f>IF(Tableau1[[#This Row],[Date]]&lt;&gt;"",Tableau1[[#This Row],[Pièces produites]]-Tableau1[[#This Row],[Rebuts]],"")</f>
        <v>195</v>
      </c>
      <c r="G34" s="5">
        <f>IFERROR(Tableau1[[#This Row],[Rebuts]]/Tableau1[[#This Row],[Pièces produites]],"")</f>
        <v>1.5151515151515152E-2</v>
      </c>
      <c r="H34" s="32">
        <f>IF(Tableau1[[#This Row],[Date]]&lt;&gt;"",$M$13,"")</f>
        <v>180</v>
      </c>
      <c r="I34" s="5" t="str">
        <f>IF(Tableau1[[#This Row],[Date]]&lt;&gt;"",CONCATENATE("s",WEEKNUM(Tableau1[[#This Row],[Date]],21)," - ",YEAR(Tableau1[[#This Row],[Date]])),"")</f>
        <v>s23 - 2019</v>
      </c>
      <c r="J34" s="9" t="str">
        <f>IF(Tableau1[[#This Row],[Date]]&lt;&gt;"",TEXT(Tableau1[[#This Row],[Date]],"mmm"),"")</f>
        <v>juin</v>
      </c>
      <c r="K34"/>
    </row>
    <row r="35" spans="1:11" x14ac:dyDescent="0.25">
      <c r="A35" s="76">
        <v>43624</v>
      </c>
      <c r="B35" s="77" t="s">
        <v>9</v>
      </c>
      <c r="C35" s="77" t="s">
        <v>11</v>
      </c>
      <c r="D35" s="77">
        <v>201</v>
      </c>
      <c r="E35" s="77">
        <v>4</v>
      </c>
      <c r="F35" s="15">
        <f>IF(Tableau1[[#This Row],[Date]]&lt;&gt;"",Tableau1[[#This Row],[Pièces produites]]-Tableau1[[#This Row],[Rebuts]],"")</f>
        <v>197</v>
      </c>
      <c r="G35" s="5">
        <f>IFERROR(Tableau1[[#This Row],[Rebuts]]/Tableau1[[#This Row],[Pièces produites]],"")</f>
        <v>1.9900497512437811E-2</v>
      </c>
      <c r="H35" s="32">
        <f>IF(Tableau1[[#This Row],[Date]]&lt;&gt;"",$M$13,"")</f>
        <v>180</v>
      </c>
      <c r="I35" s="5" t="str">
        <f>IF(Tableau1[[#This Row],[Date]]&lt;&gt;"",CONCATENATE("s",WEEKNUM(Tableau1[[#This Row],[Date]],21)," - ",YEAR(Tableau1[[#This Row],[Date]])),"")</f>
        <v>s23 - 2019</v>
      </c>
      <c r="J35" s="9" t="str">
        <f>IF(Tableau1[[#This Row],[Date]]&lt;&gt;"",TEXT(Tableau1[[#This Row],[Date]],"mmm"),"")</f>
        <v>juin</v>
      </c>
      <c r="K35"/>
    </row>
    <row r="36" spans="1:11" x14ac:dyDescent="0.25">
      <c r="A36" s="76">
        <v>43624</v>
      </c>
      <c r="B36" s="77" t="s">
        <v>9</v>
      </c>
      <c r="C36" s="77" t="s">
        <v>12</v>
      </c>
      <c r="D36" s="77">
        <v>217</v>
      </c>
      <c r="E36" s="77">
        <v>4</v>
      </c>
      <c r="F36" s="15">
        <f>IF(Tableau1[[#This Row],[Date]]&lt;&gt;"",Tableau1[[#This Row],[Pièces produites]]-Tableau1[[#This Row],[Rebuts]],"")</f>
        <v>213</v>
      </c>
      <c r="G36" s="5">
        <f>IFERROR(Tableau1[[#This Row],[Rebuts]]/Tableau1[[#This Row],[Pièces produites]],"")</f>
        <v>1.8433179723502304E-2</v>
      </c>
      <c r="H36" s="32">
        <f>IF(Tableau1[[#This Row],[Date]]&lt;&gt;"",$M$13,"")</f>
        <v>180</v>
      </c>
      <c r="I36" s="5" t="str">
        <f>IF(Tableau1[[#This Row],[Date]]&lt;&gt;"",CONCATENATE("s",WEEKNUM(Tableau1[[#This Row],[Date]],21)," - ",YEAR(Tableau1[[#This Row],[Date]])),"")</f>
        <v>s23 - 2019</v>
      </c>
      <c r="J36" s="9" t="str">
        <f>IF(Tableau1[[#This Row],[Date]]&lt;&gt;"",TEXT(Tableau1[[#This Row],[Date]],"mmm"),"")</f>
        <v>juin</v>
      </c>
      <c r="K36"/>
    </row>
    <row r="37" spans="1:11" x14ac:dyDescent="0.25">
      <c r="A37" s="78">
        <v>43624</v>
      </c>
      <c r="B37" s="79" t="s">
        <v>7</v>
      </c>
      <c r="C37" s="79" t="s">
        <v>11</v>
      </c>
      <c r="D37" s="79">
        <v>253</v>
      </c>
      <c r="E37" s="79">
        <v>2</v>
      </c>
      <c r="F37" s="15">
        <f>IF(Tableau1[[#This Row],[Date]]&lt;&gt;"",Tableau1[[#This Row],[Pièces produites]]-Tableau1[[#This Row],[Rebuts]],"")</f>
        <v>251</v>
      </c>
      <c r="G37" s="5">
        <f>IFERROR(Tableau1[[#This Row],[Rebuts]]/Tableau1[[#This Row],[Pièces produites]],"")</f>
        <v>7.9051383399209481E-3</v>
      </c>
      <c r="H37" s="33">
        <f>IF(Tableau1[[#This Row],[Date]]&lt;&gt;"",$M$13,"")</f>
        <v>180</v>
      </c>
      <c r="I37" s="8" t="str">
        <f>IF(Tableau1[[#This Row],[Date]]&lt;&gt;"",CONCATENATE("s",WEEKNUM(Tableau1[[#This Row],[Date]],21)," - ",YEAR(Tableau1[[#This Row],[Date]])),"")</f>
        <v>s23 - 2019</v>
      </c>
      <c r="J37" s="10" t="str">
        <f>IF(Tableau1[[#This Row],[Date]]&lt;&gt;"",TEXT(Tableau1[[#This Row],[Date]],"mmm"),"")</f>
        <v>juin</v>
      </c>
      <c r="K37"/>
    </row>
    <row r="38" spans="1:11" x14ac:dyDescent="0.25">
      <c r="A38" s="76">
        <v>43626</v>
      </c>
      <c r="B38" s="77" t="s">
        <v>7</v>
      </c>
      <c r="C38" s="77" t="s">
        <v>11</v>
      </c>
      <c r="D38" s="77">
        <v>234</v>
      </c>
      <c r="E38" s="77">
        <v>5</v>
      </c>
      <c r="F38" s="15">
        <f>IF(Tableau1[[#This Row],[Date]]&lt;&gt;"",Tableau1[[#This Row],[Pièces produites]]-Tableau1[[#This Row],[Rebuts]],"")</f>
        <v>229</v>
      </c>
      <c r="G38" s="5">
        <f>IFERROR(Tableau1[[#This Row],[Rebuts]]/Tableau1[[#This Row],[Pièces produites]],"")</f>
        <v>2.1367521367521368E-2</v>
      </c>
      <c r="H38" s="32">
        <f>IF(Tableau1[[#This Row],[Date]]&lt;&gt;"",$M$13,"")</f>
        <v>180</v>
      </c>
      <c r="I38" s="5" t="str">
        <f>IF(Tableau1[[#This Row],[Date]]&lt;&gt;"",CONCATENATE("s",WEEKNUM(Tableau1[[#This Row],[Date]],21)," - ",YEAR(Tableau1[[#This Row],[Date]])),"")</f>
        <v>s24 - 2019</v>
      </c>
      <c r="J38" s="9" t="str">
        <f>IF(Tableau1[[#This Row],[Date]]&lt;&gt;"",TEXT(Tableau1[[#This Row],[Date]],"mmm"),"")</f>
        <v>juin</v>
      </c>
      <c r="K38"/>
    </row>
    <row r="39" spans="1:11" x14ac:dyDescent="0.25">
      <c r="A39" s="76">
        <v>43626</v>
      </c>
      <c r="B39" s="77" t="s">
        <v>7</v>
      </c>
      <c r="C39" s="77" t="s">
        <v>12</v>
      </c>
      <c r="D39" s="77">
        <v>247</v>
      </c>
      <c r="E39" s="77">
        <v>3</v>
      </c>
      <c r="F39" s="15">
        <f>IF(Tableau1[[#This Row],[Date]]&lt;&gt;"",Tableau1[[#This Row],[Pièces produites]]-Tableau1[[#This Row],[Rebuts]],"")</f>
        <v>244</v>
      </c>
      <c r="G39" s="5">
        <f>IFERROR(Tableau1[[#This Row],[Rebuts]]/Tableau1[[#This Row],[Pièces produites]],"")</f>
        <v>1.2145748987854251E-2</v>
      </c>
      <c r="H39" s="32">
        <f>IF(Tableau1[[#This Row],[Date]]&lt;&gt;"",$M$13,"")</f>
        <v>180</v>
      </c>
      <c r="I39" s="5" t="str">
        <f>IF(Tableau1[[#This Row],[Date]]&lt;&gt;"",CONCATENATE("s",WEEKNUM(Tableau1[[#This Row],[Date]],21)," - ",YEAR(Tableau1[[#This Row],[Date]])),"")</f>
        <v>s24 - 2019</v>
      </c>
      <c r="J39" s="9" t="str">
        <f>IF(Tableau1[[#This Row],[Date]]&lt;&gt;"",TEXT(Tableau1[[#This Row],[Date]],"mmm"),"")</f>
        <v>juin</v>
      </c>
      <c r="K39"/>
    </row>
    <row r="40" spans="1:11" x14ac:dyDescent="0.25">
      <c r="A40" s="76">
        <v>43626</v>
      </c>
      <c r="B40" s="77" t="s">
        <v>8</v>
      </c>
      <c r="C40" s="77" t="s">
        <v>11</v>
      </c>
      <c r="D40" s="77">
        <v>219</v>
      </c>
      <c r="E40" s="77">
        <v>5</v>
      </c>
      <c r="F40" s="15">
        <f>IF(Tableau1[[#This Row],[Date]]&lt;&gt;"",Tableau1[[#This Row],[Pièces produites]]-Tableau1[[#This Row],[Rebuts]],"")</f>
        <v>214</v>
      </c>
      <c r="G40" s="5">
        <f>IFERROR(Tableau1[[#This Row],[Rebuts]]/Tableau1[[#This Row],[Pièces produites]],"")</f>
        <v>2.2831050228310501E-2</v>
      </c>
      <c r="H40" s="32">
        <f>IF(Tableau1[[#This Row],[Date]]&lt;&gt;"",$M$13,"")</f>
        <v>180</v>
      </c>
      <c r="I40" s="5" t="str">
        <f>IF(Tableau1[[#This Row],[Date]]&lt;&gt;"",CONCATENATE("s",WEEKNUM(Tableau1[[#This Row],[Date]],21)," - ",YEAR(Tableau1[[#This Row],[Date]])),"")</f>
        <v>s24 - 2019</v>
      </c>
      <c r="J40" s="9" t="str">
        <f>IF(Tableau1[[#This Row],[Date]]&lt;&gt;"",TEXT(Tableau1[[#This Row],[Date]],"mmm"),"")</f>
        <v>juin</v>
      </c>
      <c r="K40"/>
    </row>
    <row r="41" spans="1:11" x14ac:dyDescent="0.25">
      <c r="A41" s="76">
        <v>43626</v>
      </c>
      <c r="B41" s="77" t="s">
        <v>8</v>
      </c>
      <c r="C41" s="77" t="s">
        <v>12</v>
      </c>
      <c r="D41" s="77">
        <v>193</v>
      </c>
      <c r="E41" s="77">
        <v>7</v>
      </c>
      <c r="F41" s="15">
        <f>IF(Tableau1[[#This Row],[Date]]&lt;&gt;"",Tableau1[[#This Row],[Pièces produites]]-Tableau1[[#This Row],[Rebuts]],"")</f>
        <v>186</v>
      </c>
      <c r="G41" s="5">
        <f>IFERROR(Tableau1[[#This Row],[Rebuts]]/Tableau1[[#This Row],[Pièces produites]],"")</f>
        <v>3.6269430051813469E-2</v>
      </c>
      <c r="H41" s="32">
        <f>IF(Tableau1[[#This Row],[Date]]&lt;&gt;"",$M$13,"")</f>
        <v>180</v>
      </c>
      <c r="I41" s="5" t="str">
        <f>IF(Tableau1[[#This Row],[Date]]&lt;&gt;"",CONCATENATE("s",WEEKNUM(Tableau1[[#This Row],[Date]],21)," - ",YEAR(Tableau1[[#This Row],[Date]])),"")</f>
        <v>s24 - 2019</v>
      </c>
      <c r="J41" s="9" t="str">
        <f>IF(Tableau1[[#This Row],[Date]]&lt;&gt;"",TEXT(Tableau1[[#This Row],[Date]],"mmm"),"")</f>
        <v>juin</v>
      </c>
      <c r="K41"/>
    </row>
    <row r="42" spans="1:11" x14ac:dyDescent="0.25">
      <c r="A42" s="76">
        <v>43626</v>
      </c>
      <c r="B42" s="77" t="s">
        <v>9</v>
      </c>
      <c r="C42" s="77" t="s">
        <v>11</v>
      </c>
      <c r="D42" s="77">
        <v>187</v>
      </c>
      <c r="E42" s="77">
        <v>7</v>
      </c>
      <c r="F42" s="15">
        <f>IF(Tableau1[[#This Row],[Date]]&lt;&gt;"",Tableau1[[#This Row],[Pièces produites]]-Tableau1[[#This Row],[Rebuts]],"")</f>
        <v>180</v>
      </c>
      <c r="G42" s="5">
        <f>IFERROR(Tableau1[[#This Row],[Rebuts]]/Tableau1[[#This Row],[Pièces produites]],"")</f>
        <v>3.7433155080213901E-2</v>
      </c>
      <c r="H42" s="32">
        <f>IF(Tableau1[[#This Row],[Date]]&lt;&gt;"",$M$13,"")</f>
        <v>180</v>
      </c>
      <c r="I42" s="5" t="str">
        <f>IF(Tableau1[[#This Row],[Date]]&lt;&gt;"",CONCATENATE("s",WEEKNUM(Tableau1[[#This Row],[Date]],21)," - ",YEAR(Tableau1[[#This Row],[Date]])),"")</f>
        <v>s24 - 2019</v>
      </c>
      <c r="J42" s="9" t="str">
        <f>IF(Tableau1[[#This Row],[Date]]&lt;&gt;"",TEXT(Tableau1[[#This Row],[Date]],"mmm"),"")</f>
        <v>juin</v>
      </c>
      <c r="K42"/>
    </row>
    <row r="43" spans="1:11" x14ac:dyDescent="0.25">
      <c r="A43" s="76">
        <v>43626</v>
      </c>
      <c r="B43" s="77" t="s">
        <v>9</v>
      </c>
      <c r="C43" s="77" t="s">
        <v>12</v>
      </c>
      <c r="D43" s="77">
        <v>220</v>
      </c>
      <c r="E43" s="77">
        <v>3</v>
      </c>
      <c r="F43" s="15">
        <f>IF(Tableau1[[#This Row],[Date]]&lt;&gt;"",Tableau1[[#This Row],[Pièces produites]]-Tableau1[[#This Row],[Rebuts]],"")</f>
        <v>217</v>
      </c>
      <c r="G43" s="5">
        <f>IFERROR(Tableau1[[#This Row],[Rebuts]]/Tableau1[[#This Row],[Pièces produites]],"")</f>
        <v>1.3636363636363636E-2</v>
      </c>
      <c r="H43" s="32">
        <f>IF(Tableau1[[#This Row],[Date]]&lt;&gt;"",$M$13,"")</f>
        <v>180</v>
      </c>
      <c r="I43" s="5" t="str">
        <f>IF(Tableau1[[#This Row],[Date]]&lt;&gt;"",CONCATENATE("s",WEEKNUM(Tableau1[[#This Row],[Date]],21)," - ",YEAR(Tableau1[[#This Row],[Date]])),"")</f>
        <v>s24 - 2019</v>
      </c>
      <c r="J43" s="9" t="str">
        <f>IF(Tableau1[[#This Row],[Date]]&lt;&gt;"",TEXT(Tableau1[[#This Row],[Date]],"mmm"),"")</f>
        <v>juin</v>
      </c>
      <c r="K43"/>
    </row>
    <row r="44" spans="1:11" x14ac:dyDescent="0.25">
      <c r="A44" s="76">
        <v>43627</v>
      </c>
      <c r="B44" s="77" t="s">
        <v>7</v>
      </c>
      <c r="C44" s="77" t="s">
        <v>11</v>
      </c>
      <c r="D44" s="77">
        <v>249</v>
      </c>
      <c r="E44" s="77">
        <v>8</v>
      </c>
      <c r="F44" s="15">
        <f>IF(Tableau1[[#This Row],[Date]]&lt;&gt;"",Tableau1[[#This Row],[Pièces produites]]-Tableau1[[#This Row],[Rebuts]],"")</f>
        <v>241</v>
      </c>
      <c r="G44" s="5">
        <f>IFERROR(Tableau1[[#This Row],[Rebuts]]/Tableau1[[#This Row],[Pièces produites]],"")</f>
        <v>3.2128514056224897E-2</v>
      </c>
      <c r="H44" s="32">
        <f>IF(Tableau1[[#This Row],[Date]]&lt;&gt;"",$M$13,"")</f>
        <v>180</v>
      </c>
      <c r="I44" s="5" t="str">
        <f>IF(Tableau1[[#This Row],[Date]]&lt;&gt;"",CONCATENATE("s",WEEKNUM(Tableau1[[#This Row],[Date]],21)," - ",YEAR(Tableau1[[#This Row],[Date]])),"")</f>
        <v>s24 - 2019</v>
      </c>
      <c r="J44" s="9" t="str">
        <f>IF(Tableau1[[#This Row],[Date]]&lt;&gt;"",TEXT(Tableau1[[#This Row],[Date]],"mmm"),"")</f>
        <v>juin</v>
      </c>
      <c r="K44"/>
    </row>
    <row r="45" spans="1:11" x14ac:dyDescent="0.25">
      <c r="A45" s="76">
        <v>43627</v>
      </c>
      <c r="B45" s="77" t="s">
        <v>7</v>
      </c>
      <c r="C45" s="77" t="s">
        <v>12</v>
      </c>
      <c r="D45" s="77">
        <v>218</v>
      </c>
      <c r="E45" s="77">
        <v>4</v>
      </c>
      <c r="F45" s="15">
        <f>IF(Tableau1[[#This Row],[Date]]&lt;&gt;"",Tableau1[[#This Row],[Pièces produites]]-Tableau1[[#This Row],[Rebuts]],"")</f>
        <v>214</v>
      </c>
      <c r="G45" s="5">
        <f>IFERROR(Tableau1[[#This Row],[Rebuts]]/Tableau1[[#This Row],[Pièces produites]],"")</f>
        <v>1.834862385321101E-2</v>
      </c>
      <c r="H45" s="32">
        <f>IF(Tableau1[[#This Row],[Date]]&lt;&gt;"",$M$13,"")</f>
        <v>180</v>
      </c>
      <c r="I45" s="5" t="str">
        <f>IF(Tableau1[[#This Row],[Date]]&lt;&gt;"",CONCATENATE("s",WEEKNUM(Tableau1[[#This Row],[Date]],21)," - ",YEAR(Tableau1[[#This Row],[Date]])),"")</f>
        <v>s24 - 2019</v>
      </c>
      <c r="J45" s="9" t="str">
        <f>IF(Tableau1[[#This Row],[Date]]&lt;&gt;"",TEXT(Tableau1[[#This Row],[Date]],"mmm"),"")</f>
        <v>juin</v>
      </c>
      <c r="K45"/>
    </row>
    <row r="46" spans="1:11" x14ac:dyDescent="0.25">
      <c r="A46" s="76">
        <v>43627</v>
      </c>
      <c r="B46" s="77" t="s">
        <v>8</v>
      </c>
      <c r="C46" s="77" t="s">
        <v>11</v>
      </c>
      <c r="D46" s="77">
        <v>198</v>
      </c>
      <c r="E46" s="77">
        <v>10</v>
      </c>
      <c r="F46" s="15">
        <f>IF(Tableau1[[#This Row],[Date]]&lt;&gt;"",Tableau1[[#This Row],[Pièces produites]]-Tableau1[[#This Row],[Rebuts]],"")</f>
        <v>188</v>
      </c>
      <c r="G46" s="5">
        <f>IFERROR(Tableau1[[#This Row],[Rebuts]]/Tableau1[[#This Row],[Pièces produites]],"")</f>
        <v>5.0505050505050504E-2</v>
      </c>
      <c r="H46" s="32">
        <f>IF(Tableau1[[#This Row],[Date]]&lt;&gt;"",$M$13,"")</f>
        <v>180</v>
      </c>
      <c r="I46" s="5" t="str">
        <f>IF(Tableau1[[#This Row],[Date]]&lt;&gt;"",CONCATENATE("s",WEEKNUM(Tableau1[[#This Row],[Date]],21)," - ",YEAR(Tableau1[[#This Row],[Date]])),"")</f>
        <v>s24 - 2019</v>
      </c>
      <c r="J46" s="9" t="str">
        <f>IF(Tableau1[[#This Row],[Date]]&lt;&gt;"",TEXT(Tableau1[[#This Row],[Date]],"mmm"),"")</f>
        <v>juin</v>
      </c>
      <c r="K46"/>
    </row>
    <row r="47" spans="1:11" x14ac:dyDescent="0.25">
      <c r="A47" s="76">
        <v>43627</v>
      </c>
      <c r="B47" s="77" t="s">
        <v>8</v>
      </c>
      <c r="C47" s="77" t="s">
        <v>12</v>
      </c>
      <c r="D47" s="77">
        <v>188</v>
      </c>
      <c r="E47" s="77">
        <v>8</v>
      </c>
      <c r="F47" s="15">
        <f>IF(Tableau1[[#This Row],[Date]]&lt;&gt;"",Tableau1[[#This Row],[Pièces produites]]-Tableau1[[#This Row],[Rebuts]],"")</f>
        <v>180</v>
      </c>
      <c r="G47" s="5">
        <f>IFERROR(Tableau1[[#This Row],[Rebuts]]/Tableau1[[#This Row],[Pièces produites]],"")</f>
        <v>4.2553191489361701E-2</v>
      </c>
      <c r="H47" s="32">
        <f>IF(Tableau1[[#This Row],[Date]]&lt;&gt;"",$M$13,"")</f>
        <v>180</v>
      </c>
      <c r="I47" s="5" t="str">
        <f>IF(Tableau1[[#This Row],[Date]]&lt;&gt;"",CONCATENATE("s",WEEKNUM(Tableau1[[#This Row],[Date]],21)," - ",YEAR(Tableau1[[#This Row],[Date]])),"")</f>
        <v>s24 - 2019</v>
      </c>
      <c r="J47" s="9" t="str">
        <f>IF(Tableau1[[#This Row],[Date]]&lt;&gt;"",TEXT(Tableau1[[#This Row],[Date]],"mmm"),"")</f>
        <v>juin</v>
      </c>
      <c r="K47"/>
    </row>
    <row r="48" spans="1:11" x14ac:dyDescent="0.25">
      <c r="A48" s="76">
        <v>43627</v>
      </c>
      <c r="B48" s="77" t="s">
        <v>9</v>
      </c>
      <c r="C48" s="77" t="s">
        <v>11</v>
      </c>
      <c r="D48" s="77">
        <v>219</v>
      </c>
      <c r="E48" s="77">
        <v>7</v>
      </c>
      <c r="F48" s="15">
        <f>IF(Tableau1[[#This Row],[Date]]&lt;&gt;"",Tableau1[[#This Row],[Pièces produites]]-Tableau1[[#This Row],[Rebuts]],"")</f>
        <v>212</v>
      </c>
      <c r="G48" s="5">
        <f>IFERROR(Tableau1[[#This Row],[Rebuts]]/Tableau1[[#This Row],[Pièces produites]],"")</f>
        <v>3.1963470319634701E-2</v>
      </c>
      <c r="H48" s="32">
        <f>IF(Tableau1[[#This Row],[Date]]&lt;&gt;"",$M$13,"")</f>
        <v>180</v>
      </c>
      <c r="I48" s="5" t="str">
        <f>IF(Tableau1[[#This Row],[Date]]&lt;&gt;"",CONCATENATE("s",WEEKNUM(Tableau1[[#This Row],[Date]],21)," - ",YEAR(Tableau1[[#This Row],[Date]])),"")</f>
        <v>s24 - 2019</v>
      </c>
      <c r="J48" s="9" t="str">
        <f>IF(Tableau1[[#This Row],[Date]]&lt;&gt;"",TEXT(Tableau1[[#This Row],[Date]],"mmm"),"")</f>
        <v>juin</v>
      </c>
      <c r="K48"/>
    </row>
    <row r="49" spans="1:11" x14ac:dyDescent="0.25">
      <c r="A49" s="76">
        <v>43627</v>
      </c>
      <c r="B49" s="77" t="s">
        <v>9</v>
      </c>
      <c r="C49" s="77" t="s">
        <v>12</v>
      </c>
      <c r="D49" s="77">
        <v>184</v>
      </c>
      <c r="E49" s="77">
        <v>2</v>
      </c>
      <c r="F49" s="15">
        <f>IF(Tableau1[[#This Row],[Date]]&lt;&gt;"",Tableau1[[#This Row],[Pièces produites]]-Tableau1[[#This Row],[Rebuts]],"")</f>
        <v>182</v>
      </c>
      <c r="G49" s="5">
        <f>IFERROR(Tableau1[[#This Row],[Rebuts]]/Tableau1[[#This Row],[Pièces produites]],"")</f>
        <v>1.0869565217391304E-2</v>
      </c>
      <c r="H49" s="32">
        <f>IF(Tableau1[[#This Row],[Date]]&lt;&gt;"",$M$13,"")</f>
        <v>180</v>
      </c>
      <c r="I49" s="5" t="str">
        <f>IF(Tableau1[[#This Row],[Date]]&lt;&gt;"",CONCATENATE("s",WEEKNUM(Tableau1[[#This Row],[Date]],21)," - ",YEAR(Tableau1[[#This Row],[Date]])),"")</f>
        <v>s24 - 2019</v>
      </c>
      <c r="J49" s="9" t="str">
        <f>IF(Tableau1[[#This Row],[Date]]&lt;&gt;"",TEXT(Tableau1[[#This Row],[Date]],"mmm"),"")</f>
        <v>juin</v>
      </c>
      <c r="K49"/>
    </row>
    <row r="50" spans="1:11" x14ac:dyDescent="0.25">
      <c r="A50" s="76">
        <v>43628</v>
      </c>
      <c r="B50" s="77" t="s">
        <v>7</v>
      </c>
      <c r="C50" s="77" t="s">
        <v>11</v>
      </c>
      <c r="D50" s="77">
        <v>220</v>
      </c>
      <c r="E50" s="77">
        <v>6</v>
      </c>
      <c r="F50" s="15">
        <f>IF(Tableau1[[#This Row],[Date]]&lt;&gt;"",Tableau1[[#This Row],[Pièces produites]]-Tableau1[[#This Row],[Rebuts]],"")</f>
        <v>214</v>
      </c>
      <c r="G50" s="5">
        <f>IFERROR(Tableau1[[#This Row],[Rebuts]]/Tableau1[[#This Row],[Pièces produites]],"")</f>
        <v>2.7272727272727271E-2</v>
      </c>
      <c r="H50" s="32">
        <f>IF(Tableau1[[#This Row],[Date]]&lt;&gt;"",$M$13,"")</f>
        <v>180</v>
      </c>
      <c r="I50" s="5" t="str">
        <f>IF(Tableau1[[#This Row],[Date]]&lt;&gt;"",CONCATENATE("s",WEEKNUM(Tableau1[[#This Row],[Date]],21)," - ",YEAR(Tableau1[[#This Row],[Date]])),"")</f>
        <v>s24 - 2019</v>
      </c>
      <c r="J50" s="9" t="str">
        <f>IF(Tableau1[[#This Row],[Date]]&lt;&gt;"",TEXT(Tableau1[[#This Row],[Date]],"mmm"),"")</f>
        <v>juin</v>
      </c>
      <c r="K50"/>
    </row>
    <row r="51" spans="1:11" x14ac:dyDescent="0.25">
      <c r="A51" s="76">
        <v>43628</v>
      </c>
      <c r="B51" s="77" t="s">
        <v>7</v>
      </c>
      <c r="C51" s="77" t="s">
        <v>12</v>
      </c>
      <c r="D51" s="77">
        <v>202</v>
      </c>
      <c r="E51" s="77">
        <v>4</v>
      </c>
      <c r="F51" s="15">
        <f>IF(Tableau1[[#This Row],[Date]]&lt;&gt;"",Tableau1[[#This Row],[Pièces produites]]-Tableau1[[#This Row],[Rebuts]],"")</f>
        <v>198</v>
      </c>
      <c r="G51" s="5">
        <f>IFERROR(Tableau1[[#This Row],[Rebuts]]/Tableau1[[#This Row],[Pièces produites]],"")</f>
        <v>1.9801980198019802E-2</v>
      </c>
      <c r="H51" s="32">
        <f>IF(Tableau1[[#This Row],[Date]]&lt;&gt;"",$M$13,"")</f>
        <v>180</v>
      </c>
      <c r="I51" s="5" t="str">
        <f>IF(Tableau1[[#This Row],[Date]]&lt;&gt;"",CONCATENATE("s",WEEKNUM(Tableau1[[#This Row],[Date]],21)," - ",YEAR(Tableau1[[#This Row],[Date]])),"")</f>
        <v>s24 - 2019</v>
      </c>
      <c r="J51" s="9" t="str">
        <f>IF(Tableau1[[#This Row],[Date]]&lt;&gt;"",TEXT(Tableau1[[#This Row],[Date]],"mmm"),"")</f>
        <v>juin</v>
      </c>
      <c r="K51"/>
    </row>
    <row r="52" spans="1:11" x14ac:dyDescent="0.25">
      <c r="A52" s="76">
        <v>43628</v>
      </c>
      <c r="B52" s="77" t="s">
        <v>8</v>
      </c>
      <c r="C52" s="77" t="s">
        <v>11</v>
      </c>
      <c r="D52" s="77">
        <v>232</v>
      </c>
      <c r="E52" s="77">
        <v>10</v>
      </c>
      <c r="F52" s="15">
        <f>IF(Tableau1[[#This Row],[Date]]&lt;&gt;"",Tableau1[[#This Row],[Pièces produites]]-Tableau1[[#This Row],[Rebuts]],"")</f>
        <v>222</v>
      </c>
      <c r="G52" s="5">
        <f>IFERROR(Tableau1[[#This Row],[Rebuts]]/Tableau1[[#This Row],[Pièces produites]],"")</f>
        <v>4.3103448275862072E-2</v>
      </c>
      <c r="H52" s="32">
        <f>IF(Tableau1[[#This Row],[Date]]&lt;&gt;"",$M$13,"")</f>
        <v>180</v>
      </c>
      <c r="I52" s="5" t="str">
        <f>IF(Tableau1[[#This Row],[Date]]&lt;&gt;"",CONCATENATE("s",WEEKNUM(Tableau1[[#This Row],[Date]],21)," - ",YEAR(Tableau1[[#This Row],[Date]])),"")</f>
        <v>s24 - 2019</v>
      </c>
      <c r="J52" s="9" t="str">
        <f>IF(Tableau1[[#This Row],[Date]]&lt;&gt;"",TEXT(Tableau1[[#This Row],[Date]],"mmm"),"")</f>
        <v>juin</v>
      </c>
      <c r="K52"/>
    </row>
    <row r="53" spans="1:11" x14ac:dyDescent="0.25">
      <c r="A53" s="76">
        <v>43628</v>
      </c>
      <c r="B53" s="77" t="s">
        <v>8</v>
      </c>
      <c r="C53" s="77" t="s">
        <v>12</v>
      </c>
      <c r="D53" s="77">
        <v>185</v>
      </c>
      <c r="E53" s="77">
        <v>7</v>
      </c>
      <c r="F53" s="15">
        <f>IF(Tableau1[[#This Row],[Date]]&lt;&gt;"",Tableau1[[#This Row],[Pièces produites]]-Tableau1[[#This Row],[Rebuts]],"")</f>
        <v>178</v>
      </c>
      <c r="G53" s="5">
        <f>IFERROR(Tableau1[[#This Row],[Rebuts]]/Tableau1[[#This Row],[Pièces produites]],"")</f>
        <v>3.783783783783784E-2</v>
      </c>
      <c r="H53" s="32">
        <f>IF(Tableau1[[#This Row],[Date]]&lt;&gt;"",$M$13,"")</f>
        <v>180</v>
      </c>
      <c r="I53" s="5" t="str">
        <f>IF(Tableau1[[#This Row],[Date]]&lt;&gt;"",CONCATENATE("s",WEEKNUM(Tableau1[[#This Row],[Date]],21)," - ",YEAR(Tableau1[[#This Row],[Date]])),"")</f>
        <v>s24 - 2019</v>
      </c>
      <c r="J53" s="9" t="str">
        <f>IF(Tableau1[[#This Row],[Date]]&lt;&gt;"",TEXT(Tableau1[[#This Row],[Date]],"mmm"),"")</f>
        <v>juin</v>
      </c>
      <c r="K53"/>
    </row>
    <row r="54" spans="1:11" x14ac:dyDescent="0.25">
      <c r="A54" s="76">
        <v>43628</v>
      </c>
      <c r="B54" s="77" t="s">
        <v>9</v>
      </c>
      <c r="C54" s="77" t="s">
        <v>11</v>
      </c>
      <c r="D54" s="77">
        <v>232</v>
      </c>
      <c r="E54" s="77">
        <v>3</v>
      </c>
      <c r="F54" s="15">
        <f>IF(Tableau1[[#This Row],[Date]]&lt;&gt;"",Tableau1[[#This Row],[Pièces produites]]-Tableau1[[#This Row],[Rebuts]],"")</f>
        <v>229</v>
      </c>
      <c r="G54" s="5">
        <f>IFERROR(Tableau1[[#This Row],[Rebuts]]/Tableau1[[#This Row],[Pièces produites]],"")</f>
        <v>1.2931034482758621E-2</v>
      </c>
      <c r="H54" s="32">
        <f>IF(Tableau1[[#This Row],[Date]]&lt;&gt;"",$M$13,"")</f>
        <v>180</v>
      </c>
      <c r="I54" s="5" t="str">
        <f>IF(Tableau1[[#This Row],[Date]]&lt;&gt;"",CONCATENATE("s",WEEKNUM(Tableau1[[#This Row],[Date]],21)," - ",YEAR(Tableau1[[#This Row],[Date]])),"")</f>
        <v>s24 - 2019</v>
      </c>
      <c r="J54" s="9" t="str">
        <f>IF(Tableau1[[#This Row],[Date]]&lt;&gt;"",TEXT(Tableau1[[#This Row],[Date]],"mmm"),"")</f>
        <v>juin</v>
      </c>
      <c r="K54"/>
    </row>
    <row r="55" spans="1:11" x14ac:dyDescent="0.25">
      <c r="A55" s="76">
        <v>43628</v>
      </c>
      <c r="B55" s="77" t="s">
        <v>9</v>
      </c>
      <c r="C55" s="77" t="s">
        <v>12</v>
      </c>
      <c r="D55" s="77">
        <v>207</v>
      </c>
      <c r="E55" s="77">
        <v>7</v>
      </c>
      <c r="F55" s="15">
        <f>IF(Tableau1[[#This Row],[Date]]&lt;&gt;"",Tableau1[[#This Row],[Pièces produites]]-Tableau1[[#This Row],[Rebuts]],"")</f>
        <v>200</v>
      </c>
      <c r="G55" s="5">
        <f>IFERROR(Tableau1[[#This Row],[Rebuts]]/Tableau1[[#This Row],[Pièces produites]],"")</f>
        <v>3.3816425120772944E-2</v>
      </c>
      <c r="H55" s="32">
        <f>IF(Tableau1[[#This Row],[Date]]&lt;&gt;"",$M$13,"")</f>
        <v>180</v>
      </c>
      <c r="I55" s="5" t="str">
        <f>IF(Tableau1[[#This Row],[Date]]&lt;&gt;"",CONCATENATE("s",WEEKNUM(Tableau1[[#This Row],[Date]],21)," - ",YEAR(Tableau1[[#This Row],[Date]])),"")</f>
        <v>s24 - 2019</v>
      </c>
      <c r="J55" s="9" t="str">
        <f>IF(Tableau1[[#This Row],[Date]]&lt;&gt;"",TEXT(Tableau1[[#This Row],[Date]],"mmm"),"")</f>
        <v>juin</v>
      </c>
      <c r="K55"/>
    </row>
    <row r="56" spans="1:11" x14ac:dyDescent="0.25">
      <c r="A56" s="76">
        <v>43629</v>
      </c>
      <c r="B56" s="77" t="s">
        <v>7</v>
      </c>
      <c r="C56" s="77" t="s">
        <v>11</v>
      </c>
      <c r="D56" s="77">
        <v>216</v>
      </c>
      <c r="E56" s="77">
        <v>2</v>
      </c>
      <c r="F56" s="15">
        <f>IF(Tableau1[[#This Row],[Date]]&lt;&gt;"",Tableau1[[#This Row],[Pièces produites]]-Tableau1[[#This Row],[Rebuts]],"")</f>
        <v>214</v>
      </c>
      <c r="G56" s="5">
        <f>IFERROR(Tableau1[[#This Row],[Rebuts]]/Tableau1[[#This Row],[Pièces produites]],"")</f>
        <v>9.2592592592592587E-3</v>
      </c>
      <c r="H56" s="32">
        <f>IF(Tableau1[[#This Row],[Date]]&lt;&gt;"",$M$13,"")</f>
        <v>180</v>
      </c>
      <c r="I56" s="5" t="str">
        <f>IF(Tableau1[[#This Row],[Date]]&lt;&gt;"",CONCATENATE("s",WEEKNUM(Tableau1[[#This Row],[Date]],21)," - ",YEAR(Tableau1[[#This Row],[Date]])),"")</f>
        <v>s24 - 2019</v>
      </c>
      <c r="J56" s="9" t="str">
        <f>IF(Tableau1[[#This Row],[Date]]&lt;&gt;"",TEXT(Tableau1[[#This Row],[Date]],"mmm"),"")</f>
        <v>juin</v>
      </c>
      <c r="K56"/>
    </row>
    <row r="57" spans="1:11" x14ac:dyDescent="0.25">
      <c r="A57" s="76">
        <v>43629</v>
      </c>
      <c r="B57" s="77" t="s">
        <v>7</v>
      </c>
      <c r="C57" s="77" t="s">
        <v>12</v>
      </c>
      <c r="D57" s="77">
        <v>188</v>
      </c>
      <c r="E57" s="77">
        <v>4</v>
      </c>
      <c r="F57" s="15">
        <f>IF(Tableau1[[#This Row],[Date]]&lt;&gt;"",Tableau1[[#This Row],[Pièces produites]]-Tableau1[[#This Row],[Rebuts]],"")</f>
        <v>184</v>
      </c>
      <c r="G57" s="5">
        <f>IFERROR(Tableau1[[#This Row],[Rebuts]]/Tableau1[[#This Row],[Pièces produites]],"")</f>
        <v>2.1276595744680851E-2</v>
      </c>
      <c r="H57" s="32">
        <f>IF(Tableau1[[#This Row],[Date]]&lt;&gt;"",$M$13,"")</f>
        <v>180</v>
      </c>
      <c r="I57" s="5" t="str">
        <f>IF(Tableau1[[#This Row],[Date]]&lt;&gt;"",CONCATENATE("s",WEEKNUM(Tableau1[[#This Row],[Date]],21)," - ",YEAR(Tableau1[[#This Row],[Date]])),"")</f>
        <v>s24 - 2019</v>
      </c>
      <c r="J57" s="9" t="str">
        <f>IF(Tableau1[[#This Row],[Date]]&lt;&gt;"",TEXT(Tableau1[[#This Row],[Date]],"mmm"),"")</f>
        <v>juin</v>
      </c>
      <c r="K57"/>
    </row>
    <row r="58" spans="1:11" x14ac:dyDescent="0.25">
      <c r="A58" s="76">
        <v>43629</v>
      </c>
      <c r="B58" s="77" t="s">
        <v>8</v>
      </c>
      <c r="C58" s="77" t="s">
        <v>11</v>
      </c>
      <c r="D58" s="77">
        <v>201</v>
      </c>
      <c r="E58" s="77">
        <v>10</v>
      </c>
      <c r="F58" s="15">
        <f>IF(Tableau1[[#This Row],[Date]]&lt;&gt;"",Tableau1[[#This Row],[Pièces produites]]-Tableau1[[#This Row],[Rebuts]],"")</f>
        <v>191</v>
      </c>
      <c r="G58" s="5">
        <f>IFERROR(Tableau1[[#This Row],[Rebuts]]/Tableau1[[#This Row],[Pièces produites]],"")</f>
        <v>4.975124378109453E-2</v>
      </c>
      <c r="H58" s="32">
        <f>IF(Tableau1[[#This Row],[Date]]&lt;&gt;"",$M$13,"")</f>
        <v>180</v>
      </c>
      <c r="I58" s="5" t="str">
        <f>IF(Tableau1[[#This Row],[Date]]&lt;&gt;"",CONCATENATE("s",WEEKNUM(Tableau1[[#This Row],[Date]],21)," - ",YEAR(Tableau1[[#This Row],[Date]])),"")</f>
        <v>s24 - 2019</v>
      </c>
      <c r="J58" s="9" t="str">
        <f>IF(Tableau1[[#This Row],[Date]]&lt;&gt;"",TEXT(Tableau1[[#This Row],[Date]],"mmm"),"")</f>
        <v>juin</v>
      </c>
      <c r="K58"/>
    </row>
    <row r="59" spans="1:11" x14ac:dyDescent="0.25">
      <c r="A59" s="76">
        <v>43629</v>
      </c>
      <c r="B59" s="77" t="s">
        <v>8</v>
      </c>
      <c r="C59" s="77" t="s">
        <v>12</v>
      </c>
      <c r="D59" s="77">
        <v>213</v>
      </c>
      <c r="E59" s="77">
        <v>8</v>
      </c>
      <c r="F59" s="15">
        <f>IF(Tableau1[[#This Row],[Date]]&lt;&gt;"",Tableau1[[#This Row],[Pièces produites]]-Tableau1[[#This Row],[Rebuts]],"")</f>
        <v>205</v>
      </c>
      <c r="G59" s="5">
        <f>IFERROR(Tableau1[[#This Row],[Rebuts]]/Tableau1[[#This Row],[Pièces produites]],"")</f>
        <v>3.7558685446009391E-2</v>
      </c>
      <c r="H59" s="32">
        <f>IF(Tableau1[[#This Row],[Date]]&lt;&gt;"",$M$13,"")</f>
        <v>180</v>
      </c>
      <c r="I59" s="5" t="str">
        <f>IF(Tableau1[[#This Row],[Date]]&lt;&gt;"",CONCATENATE("s",WEEKNUM(Tableau1[[#This Row],[Date]],21)," - ",YEAR(Tableau1[[#This Row],[Date]])),"")</f>
        <v>s24 - 2019</v>
      </c>
      <c r="J59" s="9" t="str">
        <f>IF(Tableau1[[#This Row],[Date]]&lt;&gt;"",TEXT(Tableau1[[#This Row],[Date]],"mmm"),"")</f>
        <v>juin</v>
      </c>
      <c r="K59"/>
    </row>
    <row r="60" spans="1:11" x14ac:dyDescent="0.25">
      <c r="A60" s="76">
        <v>43629</v>
      </c>
      <c r="B60" s="77" t="s">
        <v>9</v>
      </c>
      <c r="C60" s="77" t="s">
        <v>11</v>
      </c>
      <c r="D60" s="77">
        <v>224</v>
      </c>
      <c r="E60" s="77">
        <v>3</v>
      </c>
      <c r="F60" s="15">
        <f>IF(Tableau1[[#This Row],[Date]]&lt;&gt;"",Tableau1[[#This Row],[Pièces produites]]-Tableau1[[#This Row],[Rebuts]],"")</f>
        <v>221</v>
      </c>
      <c r="G60" s="5">
        <f>IFERROR(Tableau1[[#This Row],[Rebuts]]/Tableau1[[#This Row],[Pièces produites]],"")</f>
        <v>1.3392857142857142E-2</v>
      </c>
      <c r="H60" s="32">
        <f>IF(Tableau1[[#This Row],[Date]]&lt;&gt;"",$M$13,"")</f>
        <v>180</v>
      </c>
      <c r="I60" s="5" t="str">
        <f>IF(Tableau1[[#This Row],[Date]]&lt;&gt;"",CONCATENATE("s",WEEKNUM(Tableau1[[#This Row],[Date]],21)," - ",YEAR(Tableau1[[#This Row],[Date]])),"")</f>
        <v>s24 - 2019</v>
      </c>
      <c r="J60" s="9" t="str">
        <f>IF(Tableau1[[#This Row],[Date]]&lt;&gt;"",TEXT(Tableau1[[#This Row],[Date]],"mmm"),"")</f>
        <v>juin</v>
      </c>
      <c r="K60"/>
    </row>
    <row r="61" spans="1:11" x14ac:dyDescent="0.25">
      <c r="A61" s="76">
        <v>43629</v>
      </c>
      <c r="B61" s="77" t="s">
        <v>9</v>
      </c>
      <c r="C61" s="77" t="s">
        <v>12</v>
      </c>
      <c r="D61" s="77">
        <v>176</v>
      </c>
      <c r="E61" s="77">
        <v>6</v>
      </c>
      <c r="F61" s="15">
        <f>IF(Tableau1[[#This Row],[Date]]&lt;&gt;"",Tableau1[[#This Row],[Pièces produites]]-Tableau1[[#This Row],[Rebuts]],"")</f>
        <v>170</v>
      </c>
      <c r="G61" s="5">
        <f>IFERROR(Tableau1[[#This Row],[Rebuts]]/Tableau1[[#This Row],[Pièces produites]],"")</f>
        <v>3.4090909090909088E-2</v>
      </c>
      <c r="H61" s="32">
        <f>IF(Tableau1[[#This Row],[Date]]&lt;&gt;"",$M$13,"")</f>
        <v>180</v>
      </c>
      <c r="I61" s="5" t="str">
        <f>IF(Tableau1[[#This Row],[Date]]&lt;&gt;"",CONCATENATE("s",WEEKNUM(Tableau1[[#This Row],[Date]],21)," - ",YEAR(Tableau1[[#This Row],[Date]])),"")</f>
        <v>s24 - 2019</v>
      </c>
      <c r="J61" s="9" t="str">
        <f>IF(Tableau1[[#This Row],[Date]]&lt;&gt;"",TEXT(Tableau1[[#This Row],[Date]],"mmm"),"")</f>
        <v>juin</v>
      </c>
      <c r="K61"/>
    </row>
    <row r="62" spans="1:11" x14ac:dyDescent="0.25">
      <c r="A62" s="76">
        <v>43630</v>
      </c>
      <c r="B62" s="77" t="s">
        <v>7</v>
      </c>
      <c r="C62" s="77" t="s">
        <v>11</v>
      </c>
      <c r="D62" s="77">
        <v>216</v>
      </c>
      <c r="E62" s="77">
        <v>2</v>
      </c>
      <c r="F62" s="15">
        <f>IF(Tableau1[[#This Row],[Date]]&lt;&gt;"",Tableau1[[#This Row],[Pièces produites]]-Tableau1[[#This Row],[Rebuts]],"")</f>
        <v>214</v>
      </c>
      <c r="G62" s="5">
        <f>IFERROR(Tableau1[[#This Row],[Rebuts]]/Tableau1[[#This Row],[Pièces produites]],"")</f>
        <v>9.2592592592592587E-3</v>
      </c>
      <c r="H62" s="32">
        <f>IF(Tableau1[[#This Row],[Date]]&lt;&gt;"",$M$13,"")</f>
        <v>180</v>
      </c>
      <c r="I62" s="5" t="str">
        <f>IF(Tableau1[[#This Row],[Date]]&lt;&gt;"",CONCATENATE("s",WEEKNUM(Tableau1[[#This Row],[Date]],21)," - ",YEAR(Tableau1[[#This Row],[Date]])),"")</f>
        <v>s24 - 2019</v>
      </c>
      <c r="J62" s="9" t="str">
        <f>IF(Tableau1[[#This Row],[Date]]&lt;&gt;"",TEXT(Tableau1[[#This Row],[Date]],"mmm"),"")</f>
        <v>juin</v>
      </c>
      <c r="K62"/>
    </row>
    <row r="63" spans="1:11" x14ac:dyDescent="0.25">
      <c r="A63" s="76">
        <v>43630</v>
      </c>
      <c r="B63" s="77" t="s">
        <v>7</v>
      </c>
      <c r="C63" s="77" t="s">
        <v>12</v>
      </c>
      <c r="D63" s="77">
        <v>201</v>
      </c>
      <c r="E63" s="77">
        <v>4</v>
      </c>
      <c r="F63" s="15">
        <f>IF(Tableau1[[#This Row],[Date]]&lt;&gt;"",Tableau1[[#This Row],[Pièces produites]]-Tableau1[[#This Row],[Rebuts]],"")</f>
        <v>197</v>
      </c>
      <c r="G63" s="5">
        <f>IFERROR(Tableau1[[#This Row],[Rebuts]]/Tableau1[[#This Row],[Pièces produites]],"")</f>
        <v>1.9900497512437811E-2</v>
      </c>
      <c r="H63" s="32">
        <f>IF(Tableau1[[#This Row],[Date]]&lt;&gt;"",$M$13,"")</f>
        <v>180</v>
      </c>
      <c r="I63" s="5" t="str">
        <f>IF(Tableau1[[#This Row],[Date]]&lt;&gt;"",CONCATENATE("s",WEEKNUM(Tableau1[[#This Row],[Date]],21)," - ",YEAR(Tableau1[[#This Row],[Date]])),"")</f>
        <v>s24 - 2019</v>
      </c>
      <c r="J63" s="9" t="str">
        <f>IF(Tableau1[[#This Row],[Date]]&lt;&gt;"",TEXT(Tableau1[[#This Row],[Date]],"mmm"),"")</f>
        <v>juin</v>
      </c>
      <c r="K63"/>
    </row>
    <row r="64" spans="1:11" x14ac:dyDescent="0.25">
      <c r="A64" s="76">
        <v>43630</v>
      </c>
      <c r="B64" s="77" t="s">
        <v>8</v>
      </c>
      <c r="C64" s="77" t="s">
        <v>11</v>
      </c>
      <c r="D64" s="77">
        <v>216</v>
      </c>
      <c r="E64" s="77">
        <v>4</v>
      </c>
      <c r="F64" s="15">
        <f>IF(Tableau1[[#This Row],[Date]]&lt;&gt;"",Tableau1[[#This Row],[Pièces produites]]-Tableau1[[#This Row],[Rebuts]],"")</f>
        <v>212</v>
      </c>
      <c r="G64" s="5">
        <f>IFERROR(Tableau1[[#This Row],[Rebuts]]/Tableau1[[#This Row],[Pièces produites]],"")</f>
        <v>1.8518518518518517E-2</v>
      </c>
      <c r="H64" s="32">
        <f>IF(Tableau1[[#This Row],[Date]]&lt;&gt;"",$M$13,"")</f>
        <v>180</v>
      </c>
      <c r="I64" s="5" t="str">
        <f>IF(Tableau1[[#This Row],[Date]]&lt;&gt;"",CONCATENATE("s",WEEKNUM(Tableau1[[#This Row],[Date]],21)," - ",YEAR(Tableau1[[#This Row],[Date]])),"")</f>
        <v>s24 - 2019</v>
      </c>
      <c r="J64" s="9" t="str">
        <f>IF(Tableau1[[#This Row],[Date]]&lt;&gt;"",TEXT(Tableau1[[#This Row],[Date]],"mmm"),"")</f>
        <v>juin</v>
      </c>
      <c r="K64"/>
    </row>
    <row r="65" spans="1:11" x14ac:dyDescent="0.25">
      <c r="A65" s="76">
        <v>43630</v>
      </c>
      <c r="B65" s="77" t="s">
        <v>8</v>
      </c>
      <c r="C65" s="77" t="s">
        <v>12</v>
      </c>
      <c r="D65" s="77">
        <v>174</v>
      </c>
      <c r="E65" s="77">
        <v>7</v>
      </c>
      <c r="F65" s="15">
        <f>IF(Tableau1[[#This Row],[Date]]&lt;&gt;"",Tableau1[[#This Row],[Pièces produites]]-Tableau1[[#This Row],[Rebuts]],"")</f>
        <v>167</v>
      </c>
      <c r="G65" s="5">
        <f>IFERROR(Tableau1[[#This Row],[Rebuts]]/Tableau1[[#This Row],[Pièces produites]],"")</f>
        <v>4.0229885057471264E-2</v>
      </c>
      <c r="H65" s="32">
        <f>IF(Tableau1[[#This Row],[Date]]&lt;&gt;"",$M$13,"")</f>
        <v>180</v>
      </c>
      <c r="I65" s="5" t="str">
        <f>IF(Tableau1[[#This Row],[Date]]&lt;&gt;"",CONCATENATE("s",WEEKNUM(Tableau1[[#This Row],[Date]],21)," - ",YEAR(Tableau1[[#This Row],[Date]])),"")</f>
        <v>s24 - 2019</v>
      </c>
      <c r="J65" s="9" t="str">
        <f>IF(Tableau1[[#This Row],[Date]]&lt;&gt;"",TEXT(Tableau1[[#This Row],[Date]],"mmm"),"")</f>
        <v>juin</v>
      </c>
      <c r="K65"/>
    </row>
    <row r="66" spans="1:11" x14ac:dyDescent="0.25">
      <c r="A66" s="76">
        <v>43630</v>
      </c>
      <c r="B66" s="77" t="s">
        <v>9</v>
      </c>
      <c r="C66" s="77" t="s">
        <v>11</v>
      </c>
      <c r="D66" s="77">
        <v>191</v>
      </c>
      <c r="E66" s="77">
        <v>7</v>
      </c>
      <c r="F66" s="15">
        <f>IF(Tableau1[[#This Row],[Date]]&lt;&gt;"",Tableau1[[#This Row],[Pièces produites]]-Tableau1[[#This Row],[Rebuts]],"")</f>
        <v>184</v>
      </c>
      <c r="G66" s="5">
        <f>IFERROR(Tableau1[[#This Row],[Rebuts]]/Tableau1[[#This Row],[Pièces produites]],"")</f>
        <v>3.6649214659685861E-2</v>
      </c>
      <c r="H66" s="32">
        <f>IF(Tableau1[[#This Row],[Date]]&lt;&gt;"",$M$13,"")</f>
        <v>180</v>
      </c>
      <c r="I66" s="5" t="str">
        <f>IF(Tableau1[[#This Row],[Date]]&lt;&gt;"",CONCATENATE("s",WEEKNUM(Tableau1[[#This Row],[Date]],21)," - ",YEAR(Tableau1[[#This Row],[Date]])),"")</f>
        <v>s24 - 2019</v>
      </c>
      <c r="J66" s="9" t="str">
        <f>IF(Tableau1[[#This Row],[Date]]&lt;&gt;"",TEXT(Tableau1[[#This Row],[Date]],"mmm"),"")</f>
        <v>juin</v>
      </c>
      <c r="K66"/>
    </row>
    <row r="67" spans="1:11" x14ac:dyDescent="0.25">
      <c r="A67" s="76">
        <v>43630</v>
      </c>
      <c r="B67" s="77" t="s">
        <v>9</v>
      </c>
      <c r="C67" s="77" t="s">
        <v>12</v>
      </c>
      <c r="D67" s="77">
        <v>187</v>
      </c>
      <c r="E67" s="77">
        <v>7</v>
      </c>
      <c r="F67" s="15">
        <f>IF(Tableau1[[#This Row],[Date]]&lt;&gt;"",Tableau1[[#This Row],[Pièces produites]]-Tableau1[[#This Row],[Rebuts]],"")</f>
        <v>180</v>
      </c>
      <c r="G67" s="5">
        <f>IFERROR(Tableau1[[#This Row],[Rebuts]]/Tableau1[[#This Row],[Pièces produites]],"")</f>
        <v>3.7433155080213901E-2</v>
      </c>
      <c r="H67" s="32">
        <f>IF(Tableau1[[#This Row],[Date]]&lt;&gt;"",$M$13,"")</f>
        <v>180</v>
      </c>
      <c r="I67" s="5" t="str">
        <f>IF(Tableau1[[#This Row],[Date]]&lt;&gt;"",CONCATENATE("s",WEEKNUM(Tableau1[[#This Row],[Date]],21)," - ",YEAR(Tableau1[[#This Row],[Date]])),"")</f>
        <v>s24 - 2019</v>
      </c>
      <c r="J67" s="9" t="str">
        <f>IF(Tableau1[[#This Row],[Date]]&lt;&gt;"",TEXT(Tableau1[[#This Row],[Date]],"mmm"),"")</f>
        <v>juin</v>
      </c>
      <c r="K67"/>
    </row>
    <row r="68" spans="1:11" x14ac:dyDescent="0.25">
      <c r="A68" s="76">
        <v>43631</v>
      </c>
      <c r="B68" s="77" t="s">
        <v>7</v>
      </c>
      <c r="C68" s="77" t="s">
        <v>11</v>
      </c>
      <c r="D68" s="77">
        <v>120</v>
      </c>
      <c r="E68" s="77">
        <v>6</v>
      </c>
      <c r="F68" s="15">
        <f>IF(Tableau1[[#This Row],[Date]]&lt;&gt;"",Tableau1[[#This Row],[Pièces produites]]-Tableau1[[#This Row],[Rebuts]],"")</f>
        <v>114</v>
      </c>
      <c r="G68" s="5">
        <f>IFERROR(Tableau1[[#This Row],[Rebuts]]/Tableau1[[#This Row],[Pièces produites]],"")</f>
        <v>0.05</v>
      </c>
      <c r="H68" s="32">
        <f>IF(Tableau1[[#This Row],[Date]]&lt;&gt;"",$M$13,"")</f>
        <v>180</v>
      </c>
      <c r="I68" s="5" t="str">
        <f>IF(Tableau1[[#This Row],[Date]]&lt;&gt;"",CONCATENATE("s",WEEKNUM(Tableau1[[#This Row],[Date]],21)," - ",YEAR(Tableau1[[#This Row],[Date]])),"")</f>
        <v>s24 - 2019</v>
      </c>
      <c r="J68" s="9" t="str">
        <f>IF(Tableau1[[#This Row],[Date]]&lt;&gt;"",TEXT(Tableau1[[#This Row],[Date]],"mmm"),"")</f>
        <v>juin</v>
      </c>
      <c r="K68"/>
    </row>
    <row r="69" spans="1:11" x14ac:dyDescent="0.25">
      <c r="A69" s="76">
        <v>43631</v>
      </c>
      <c r="B69" s="77" t="s">
        <v>7</v>
      </c>
      <c r="C69" s="77" t="s">
        <v>12</v>
      </c>
      <c r="D69" s="77">
        <v>231</v>
      </c>
      <c r="E69" s="77">
        <v>6</v>
      </c>
      <c r="F69" s="15">
        <f>IF(Tableau1[[#This Row],[Date]]&lt;&gt;"",Tableau1[[#This Row],[Pièces produites]]-Tableau1[[#This Row],[Rebuts]],"")</f>
        <v>225</v>
      </c>
      <c r="G69" s="5">
        <f>IFERROR(Tableau1[[#This Row],[Rebuts]]/Tableau1[[#This Row],[Pièces produites]],"")</f>
        <v>2.5974025974025976E-2</v>
      </c>
      <c r="H69" s="32">
        <f>IF(Tableau1[[#This Row],[Date]]&lt;&gt;"",$M$13,"")</f>
        <v>180</v>
      </c>
      <c r="I69" s="5" t="str">
        <f>IF(Tableau1[[#This Row],[Date]]&lt;&gt;"",CONCATENATE("s",WEEKNUM(Tableau1[[#This Row],[Date]],21)," - ",YEAR(Tableau1[[#This Row],[Date]])),"")</f>
        <v>s24 - 2019</v>
      </c>
      <c r="J69" s="9" t="str">
        <f>IF(Tableau1[[#This Row],[Date]]&lt;&gt;"",TEXT(Tableau1[[#This Row],[Date]],"mmm"),"")</f>
        <v>juin</v>
      </c>
      <c r="K69"/>
    </row>
    <row r="70" spans="1:11" x14ac:dyDescent="0.25">
      <c r="A70" s="76">
        <v>43631</v>
      </c>
      <c r="B70" s="77" t="s">
        <v>8</v>
      </c>
      <c r="C70" s="77" t="s">
        <v>11</v>
      </c>
      <c r="D70" s="77">
        <v>0</v>
      </c>
      <c r="E70" s="77">
        <v>0</v>
      </c>
      <c r="F70" s="15">
        <f>IF(Tableau1[[#This Row],[Date]]&lt;&gt;"",Tableau1[[#This Row],[Pièces produites]]-Tableau1[[#This Row],[Rebuts]],"")</f>
        <v>0</v>
      </c>
      <c r="G70" s="5" t="str">
        <f>IFERROR(Tableau1[[#This Row],[Rebuts]]/Tableau1[[#This Row],[Pièces produites]],"")</f>
        <v/>
      </c>
      <c r="H70" s="32">
        <f>IF(Tableau1[[#This Row],[Date]]&lt;&gt;"",$M$13,"")</f>
        <v>180</v>
      </c>
      <c r="I70" s="5" t="str">
        <f>IF(Tableau1[[#This Row],[Date]]&lt;&gt;"",CONCATENATE("s",WEEKNUM(Tableau1[[#This Row],[Date]],21)," - ",YEAR(Tableau1[[#This Row],[Date]])),"")</f>
        <v>s24 - 2019</v>
      </c>
      <c r="J70" s="9" t="str">
        <f>IF(Tableau1[[#This Row],[Date]]&lt;&gt;"",TEXT(Tableau1[[#This Row],[Date]],"mmm"),"")</f>
        <v>juin</v>
      </c>
      <c r="K70"/>
    </row>
    <row r="71" spans="1:11" x14ac:dyDescent="0.25">
      <c r="A71" s="76">
        <v>43631</v>
      </c>
      <c r="B71" s="77" t="s">
        <v>8</v>
      </c>
      <c r="C71" s="77" t="s">
        <v>12</v>
      </c>
      <c r="D71" s="77">
        <v>187</v>
      </c>
      <c r="E71" s="77">
        <v>2</v>
      </c>
      <c r="F71" s="15">
        <f>IF(Tableau1[[#This Row],[Date]]&lt;&gt;"",Tableau1[[#This Row],[Pièces produites]]-Tableau1[[#This Row],[Rebuts]],"")</f>
        <v>185</v>
      </c>
      <c r="G71" s="5">
        <f>IFERROR(Tableau1[[#This Row],[Rebuts]]/Tableau1[[#This Row],[Pièces produites]],"")</f>
        <v>1.06951871657754E-2</v>
      </c>
      <c r="H71" s="32">
        <f>IF(Tableau1[[#This Row],[Date]]&lt;&gt;"",$M$13,"")</f>
        <v>180</v>
      </c>
      <c r="I71" s="5" t="str">
        <f>IF(Tableau1[[#This Row],[Date]]&lt;&gt;"",CONCATENATE("s",WEEKNUM(Tableau1[[#This Row],[Date]],21)," - ",YEAR(Tableau1[[#This Row],[Date]])),"")</f>
        <v>s24 - 2019</v>
      </c>
      <c r="J71" s="9" t="str">
        <f>IF(Tableau1[[#This Row],[Date]]&lt;&gt;"",TEXT(Tableau1[[#This Row],[Date]],"mmm"),"")</f>
        <v>juin</v>
      </c>
      <c r="K71"/>
    </row>
    <row r="72" spans="1:11" x14ac:dyDescent="0.25">
      <c r="A72" s="76">
        <v>43631</v>
      </c>
      <c r="B72" s="77" t="s">
        <v>9</v>
      </c>
      <c r="C72" s="77" t="s">
        <v>11</v>
      </c>
      <c r="D72" s="77">
        <v>0</v>
      </c>
      <c r="E72" s="77">
        <v>0</v>
      </c>
      <c r="F72" s="15">
        <f>IF(Tableau1[[#This Row],[Date]]&lt;&gt;"",Tableau1[[#This Row],[Pièces produites]]-Tableau1[[#This Row],[Rebuts]],"")</f>
        <v>0</v>
      </c>
      <c r="G72" s="5" t="str">
        <f>IFERROR(Tableau1[[#This Row],[Rebuts]]/Tableau1[[#This Row],[Pièces produites]],"")</f>
        <v/>
      </c>
      <c r="H72" s="32">
        <f>IF(Tableau1[[#This Row],[Date]]&lt;&gt;"",$M$13,"")</f>
        <v>180</v>
      </c>
      <c r="I72" s="5" t="str">
        <f>IF(Tableau1[[#This Row],[Date]]&lt;&gt;"",CONCATENATE("s",WEEKNUM(Tableau1[[#This Row],[Date]],21)," - ",YEAR(Tableau1[[#This Row],[Date]])),"")</f>
        <v>s24 - 2019</v>
      </c>
      <c r="J72" s="9" t="str">
        <f>IF(Tableau1[[#This Row],[Date]]&lt;&gt;"",TEXT(Tableau1[[#This Row],[Date]],"mmm"),"")</f>
        <v>juin</v>
      </c>
      <c r="K72"/>
    </row>
    <row r="73" spans="1:11" x14ac:dyDescent="0.25">
      <c r="A73" s="76">
        <v>43631</v>
      </c>
      <c r="B73" s="77" t="s">
        <v>9</v>
      </c>
      <c r="C73" s="77" t="s">
        <v>12</v>
      </c>
      <c r="D73" s="77">
        <v>170</v>
      </c>
      <c r="E73" s="77">
        <v>2</v>
      </c>
      <c r="F73" s="15">
        <f>IF(Tableau1[[#This Row],[Date]]&lt;&gt;"",Tableau1[[#This Row],[Pièces produites]]-Tableau1[[#This Row],[Rebuts]],"")</f>
        <v>168</v>
      </c>
      <c r="G73" s="5">
        <f>IFERROR(Tableau1[[#This Row],[Rebuts]]/Tableau1[[#This Row],[Pièces produites]],"")</f>
        <v>1.1764705882352941E-2</v>
      </c>
      <c r="H73" s="32">
        <f>IF(Tableau1[[#This Row],[Date]]&lt;&gt;"",$M$13,"")</f>
        <v>180</v>
      </c>
      <c r="I73" s="5" t="str">
        <f>IF(Tableau1[[#This Row],[Date]]&lt;&gt;"",CONCATENATE("s",WEEKNUM(Tableau1[[#This Row],[Date]],21)," - ",YEAR(Tableau1[[#This Row],[Date]])),"")</f>
        <v>s24 - 2019</v>
      </c>
      <c r="J73" s="9" t="str">
        <f>IF(Tableau1[[#This Row],[Date]]&lt;&gt;"",TEXT(Tableau1[[#This Row],[Date]],"mmm"),"")</f>
        <v>juin</v>
      </c>
      <c r="K73"/>
    </row>
    <row r="74" spans="1:11" x14ac:dyDescent="0.25">
      <c r="A74" s="76">
        <v>43633</v>
      </c>
      <c r="B74" s="77" t="s">
        <v>7</v>
      </c>
      <c r="C74" s="77" t="s">
        <v>11</v>
      </c>
      <c r="D74" s="77">
        <v>218</v>
      </c>
      <c r="E74" s="77">
        <v>7</v>
      </c>
      <c r="F74" s="15">
        <f>IF(Tableau1[[#This Row],[Date]]&lt;&gt;"",Tableau1[[#This Row],[Pièces produites]]-Tableau1[[#This Row],[Rebuts]],"")</f>
        <v>211</v>
      </c>
      <c r="G74" s="5">
        <f>IFERROR(Tableau1[[#This Row],[Rebuts]]/Tableau1[[#This Row],[Pièces produites]],"")</f>
        <v>3.2110091743119268E-2</v>
      </c>
      <c r="H74" s="32">
        <f>IF(Tableau1[[#This Row],[Date]]&lt;&gt;"",$M$13,"")</f>
        <v>180</v>
      </c>
      <c r="I74" s="5" t="str">
        <f>IF(Tableau1[[#This Row],[Date]]&lt;&gt;"",CONCATENATE("s",WEEKNUM(Tableau1[[#This Row],[Date]],21)," - ",YEAR(Tableau1[[#This Row],[Date]])),"")</f>
        <v>s25 - 2019</v>
      </c>
      <c r="J74" s="9" t="str">
        <f>IF(Tableau1[[#This Row],[Date]]&lt;&gt;"",TEXT(Tableau1[[#This Row],[Date]],"mmm"),"")</f>
        <v>juin</v>
      </c>
      <c r="K74"/>
    </row>
    <row r="75" spans="1:11" x14ac:dyDescent="0.25">
      <c r="A75" s="76">
        <v>43633</v>
      </c>
      <c r="B75" s="77" t="s">
        <v>7</v>
      </c>
      <c r="C75" s="77" t="s">
        <v>12</v>
      </c>
      <c r="D75" s="77">
        <v>207</v>
      </c>
      <c r="E75" s="77">
        <v>3</v>
      </c>
      <c r="F75" s="15">
        <f>IF(Tableau1[[#This Row],[Date]]&lt;&gt;"",Tableau1[[#This Row],[Pièces produites]]-Tableau1[[#This Row],[Rebuts]],"")</f>
        <v>204</v>
      </c>
      <c r="G75" s="5">
        <f>IFERROR(Tableau1[[#This Row],[Rebuts]]/Tableau1[[#This Row],[Pièces produites]],"")</f>
        <v>1.4492753623188406E-2</v>
      </c>
      <c r="H75" s="32">
        <f>IF(Tableau1[[#This Row],[Date]]&lt;&gt;"",$M$13,"")</f>
        <v>180</v>
      </c>
      <c r="I75" s="5" t="str">
        <f>IF(Tableau1[[#This Row],[Date]]&lt;&gt;"",CONCATENATE("s",WEEKNUM(Tableau1[[#This Row],[Date]],21)," - ",YEAR(Tableau1[[#This Row],[Date]])),"")</f>
        <v>s25 - 2019</v>
      </c>
      <c r="J75" s="9" t="str">
        <f>IF(Tableau1[[#This Row],[Date]]&lt;&gt;"",TEXT(Tableau1[[#This Row],[Date]],"mmm"),"")</f>
        <v>juin</v>
      </c>
      <c r="K75"/>
    </row>
    <row r="76" spans="1:11" x14ac:dyDescent="0.25">
      <c r="A76" s="76">
        <v>43633</v>
      </c>
      <c r="B76" s="77" t="s">
        <v>8</v>
      </c>
      <c r="C76" s="77" t="s">
        <v>11</v>
      </c>
      <c r="D76" s="77">
        <v>211</v>
      </c>
      <c r="E76" s="77">
        <v>8</v>
      </c>
      <c r="F76" s="15">
        <f>IF(Tableau1[[#This Row],[Date]]&lt;&gt;"",Tableau1[[#This Row],[Pièces produites]]-Tableau1[[#This Row],[Rebuts]],"")</f>
        <v>203</v>
      </c>
      <c r="G76" s="5">
        <f>IFERROR(Tableau1[[#This Row],[Rebuts]]/Tableau1[[#This Row],[Pièces produites]],"")</f>
        <v>3.7914691943127965E-2</v>
      </c>
      <c r="H76" s="32">
        <f>IF(Tableau1[[#This Row],[Date]]&lt;&gt;"",$M$13,"")</f>
        <v>180</v>
      </c>
      <c r="I76" s="5" t="str">
        <f>IF(Tableau1[[#This Row],[Date]]&lt;&gt;"",CONCATENATE("s",WEEKNUM(Tableau1[[#This Row],[Date]],21)," - ",YEAR(Tableau1[[#This Row],[Date]])),"")</f>
        <v>s25 - 2019</v>
      </c>
      <c r="J76" s="9" t="str">
        <f>IF(Tableau1[[#This Row],[Date]]&lt;&gt;"",TEXT(Tableau1[[#This Row],[Date]],"mmm"),"")</f>
        <v>juin</v>
      </c>
      <c r="K76"/>
    </row>
    <row r="77" spans="1:11" x14ac:dyDescent="0.25">
      <c r="A77" s="76">
        <v>43633</v>
      </c>
      <c r="B77" s="77" t="s">
        <v>8</v>
      </c>
      <c r="C77" s="77" t="s">
        <v>12</v>
      </c>
      <c r="D77" s="77">
        <v>207</v>
      </c>
      <c r="E77" s="77">
        <v>3</v>
      </c>
      <c r="F77" s="15">
        <f>IF(Tableau1[[#This Row],[Date]]&lt;&gt;"",Tableau1[[#This Row],[Pièces produites]]-Tableau1[[#This Row],[Rebuts]],"")</f>
        <v>204</v>
      </c>
      <c r="G77" s="5">
        <f>IFERROR(Tableau1[[#This Row],[Rebuts]]/Tableau1[[#This Row],[Pièces produites]],"")</f>
        <v>1.4492753623188406E-2</v>
      </c>
      <c r="H77" s="32">
        <f>IF(Tableau1[[#This Row],[Date]]&lt;&gt;"",$M$13,"")</f>
        <v>180</v>
      </c>
      <c r="I77" s="5" t="str">
        <f>IF(Tableau1[[#This Row],[Date]]&lt;&gt;"",CONCATENATE("s",WEEKNUM(Tableau1[[#This Row],[Date]],21)," - ",YEAR(Tableau1[[#This Row],[Date]])),"")</f>
        <v>s25 - 2019</v>
      </c>
      <c r="J77" s="9" t="str">
        <f>IF(Tableau1[[#This Row],[Date]]&lt;&gt;"",TEXT(Tableau1[[#This Row],[Date]],"mmm"),"")</f>
        <v>juin</v>
      </c>
      <c r="K77"/>
    </row>
    <row r="78" spans="1:11" x14ac:dyDescent="0.25">
      <c r="A78" s="76">
        <v>43633</v>
      </c>
      <c r="B78" s="77" t="s">
        <v>9</v>
      </c>
      <c r="C78" s="77" t="s">
        <v>11</v>
      </c>
      <c r="D78" s="77">
        <v>188</v>
      </c>
      <c r="E78" s="77">
        <v>6</v>
      </c>
      <c r="F78" s="15">
        <f>IF(Tableau1[[#This Row],[Date]]&lt;&gt;"",Tableau1[[#This Row],[Pièces produites]]-Tableau1[[#This Row],[Rebuts]],"")</f>
        <v>182</v>
      </c>
      <c r="G78" s="5">
        <f>IFERROR(Tableau1[[#This Row],[Rebuts]]/Tableau1[[#This Row],[Pièces produites]],"")</f>
        <v>3.1914893617021274E-2</v>
      </c>
      <c r="H78" s="32">
        <f>IF(Tableau1[[#This Row],[Date]]&lt;&gt;"",$M$13,"")</f>
        <v>180</v>
      </c>
      <c r="I78" s="5" t="str">
        <f>IF(Tableau1[[#This Row],[Date]]&lt;&gt;"",CONCATENATE("s",WEEKNUM(Tableau1[[#This Row],[Date]],21)," - ",YEAR(Tableau1[[#This Row],[Date]])),"")</f>
        <v>s25 - 2019</v>
      </c>
      <c r="J78" s="9" t="str">
        <f>IF(Tableau1[[#This Row],[Date]]&lt;&gt;"",TEXT(Tableau1[[#This Row],[Date]],"mmm"),"")</f>
        <v>juin</v>
      </c>
      <c r="K78"/>
    </row>
    <row r="79" spans="1:11" x14ac:dyDescent="0.25">
      <c r="A79" s="76">
        <v>43633</v>
      </c>
      <c r="B79" s="77" t="s">
        <v>9</v>
      </c>
      <c r="C79" s="77" t="s">
        <v>12</v>
      </c>
      <c r="D79" s="77">
        <v>193</v>
      </c>
      <c r="E79" s="77">
        <v>7</v>
      </c>
      <c r="F79" s="15">
        <f>IF(Tableau1[[#This Row],[Date]]&lt;&gt;"",Tableau1[[#This Row],[Pièces produites]]-Tableau1[[#This Row],[Rebuts]],"")</f>
        <v>186</v>
      </c>
      <c r="G79" s="5">
        <f>IFERROR(Tableau1[[#This Row],[Rebuts]]/Tableau1[[#This Row],[Pièces produites]],"")</f>
        <v>3.6269430051813469E-2</v>
      </c>
      <c r="H79" s="32">
        <f>IF(Tableau1[[#This Row],[Date]]&lt;&gt;"",$M$13,"")</f>
        <v>180</v>
      </c>
      <c r="I79" s="5" t="str">
        <f>IF(Tableau1[[#This Row],[Date]]&lt;&gt;"",CONCATENATE("s",WEEKNUM(Tableau1[[#This Row],[Date]],21)," - ",YEAR(Tableau1[[#This Row],[Date]])),"")</f>
        <v>s25 - 2019</v>
      </c>
      <c r="J79" s="9" t="str">
        <f>IF(Tableau1[[#This Row],[Date]]&lt;&gt;"",TEXT(Tableau1[[#This Row],[Date]],"mmm"),"")</f>
        <v>juin</v>
      </c>
      <c r="K79"/>
    </row>
    <row r="80" spans="1:11" x14ac:dyDescent="0.25">
      <c r="A80" s="76">
        <v>43634</v>
      </c>
      <c r="B80" s="77" t="s">
        <v>7</v>
      </c>
      <c r="C80" s="77" t="s">
        <v>11</v>
      </c>
      <c r="D80" s="77">
        <v>261</v>
      </c>
      <c r="E80" s="77">
        <v>3</v>
      </c>
      <c r="F80" s="15">
        <f>IF(Tableau1[[#This Row],[Date]]&lt;&gt;"",Tableau1[[#This Row],[Pièces produites]]-Tableau1[[#This Row],[Rebuts]],"")</f>
        <v>258</v>
      </c>
      <c r="G80" s="5">
        <f>IFERROR(Tableau1[[#This Row],[Rebuts]]/Tableau1[[#This Row],[Pièces produites]],"")</f>
        <v>1.1494252873563218E-2</v>
      </c>
      <c r="H80" s="32">
        <f>IF(Tableau1[[#This Row],[Date]]&lt;&gt;"",$M$13,"")</f>
        <v>180</v>
      </c>
      <c r="I80" s="5" t="str">
        <f>IF(Tableau1[[#This Row],[Date]]&lt;&gt;"",CONCATENATE("s",WEEKNUM(Tableau1[[#This Row],[Date]],21)," - ",YEAR(Tableau1[[#This Row],[Date]])),"")</f>
        <v>s25 - 2019</v>
      </c>
      <c r="J80" s="9" t="str">
        <f>IF(Tableau1[[#This Row],[Date]]&lt;&gt;"",TEXT(Tableau1[[#This Row],[Date]],"mmm"),"")</f>
        <v>juin</v>
      </c>
      <c r="K80"/>
    </row>
    <row r="81" spans="1:11" x14ac:dyDescent="0.25">
      <c r="A81" s="76">
        <v>43634</v>
      </c>
      <c r="B81" s="77" t="s">
        <v>7</v>
      </c>
      <c r="C81" s="77" t="s">
        <v>12</v>
      </c>
      <c r="D81" s="77">
        <v>240</v>
      </c>
      <c r="E81" s="77">
        <v>5</v>
      </c>
      <c r="F81" s="15">
        <f>IF(Tableau1[[#This Row],[Date]]&lt;&gt;"",Tableau1[[#This Row],[Pièces produites]]-Tableau1[[#This Row],[Rebuts]],"")</f>
        <v>235</v>
      </c>
      <c r="G81" s="5">
        <f>IFERROR(Tableau1[[#This Row],[Rebuts]]/Tableau1[[#This Row],[Pièces produites]],"")</f>
        <v>2.0833333333333332E-2</v>
      </c>
      <c r="H81" s="32">
        <f>IF(Tableau1[[#This Row],[Date]]&lt;&gt;"",$M$13,"")</f>
        <v>180</v>
      </c>
      <c r="I81" s="5" t="str">
        <f>IF(Tableau1[[#This Row],[Date]]&lt;&gt;"",CONCATENATE("s",WEEKNUM(Tableau1[[#This Row],[Date]],21)," - ",YEAR(Tableau1[[#This Row],[Date]])),"")</f>
        <v>s25 - 2019</v>
      </c>
      <c r="J81" s="9" t="str">
        <f>IF(Tableau1[[#This Row],[Date]]&lt;&gt;"",TEXT(Tableau1[[#This Row],[Date]],"mmm"),"")</f>
        <v>juin</v>
      </c>
      <c r="K81"/>
    </row>
    <row r="82" spans="1:11" x14ac:dyDescent="0.25">
      <c r="A82" s="76">
        <v>43634</v>
      </c>
      <c r="B82" s="77" t="s">
        <v>8</v>
      </c>
      <c r="C82" s="77" t="s">
        <v>11</v>
      </c>
      <c r="D82" s="77">
        <v>248</v>
      </c>
      <c r="E82" s="77">
        <v>8</v>
      </c>
      <c r="F82" s="15">
        <f>IF(Tableau1[[#This Row],[Date]]&lt;&gt;"",Tableau1[[#This Row],[Pièces produites]]-Tableau1[[#This Row],[Rebuts]],"")</f>
        <v>240</v>
      </c>
      <c r="G82" s="5">
        <f>IFERROR(Tableau1[[#This Row],[Rebuts]]/Tableau1[[#This Row],[Pièces produites]],"")</f>
        <v>3.2258064516129031E-2</v>
      </c>
      <c r="H82" s="32">
        <f>IF(Tableau1[[#This Row],[Date]]&lt;&gt;"",$M$13,"")</f>
        <v>180</v>
      </c>
      <c r="I82" s="5" t="str">
        <f>IF(Tableau1[[#This Row],[Date]]&lt;&gt;"",CONCATENATE("s",WEEKNUM(Tableau1[[#This Row],[Date]],21)," - ",YEAR(Tableau1[[#This Row],[Date]])),"")</f>
        <v>s25 - 2019</v>
      </c>
      <c r="J82" s="9" t="str">
        <f>IF(Tableau1[[#This Row],[Date]]&lt;&gt;"",TEXT(Tableau1[[#This Row],[Date]],"mmm"),"")</f>
        <v>juin</v>
      </c>
      <c r="K82"/>
    </row>
    <row r="83" spans="1:11" x14ac:dyDescent="0.25">
      <c r="A83" s="76">
        <v>43634</v>
      </c>
      <c r="B83" s="77" t="s">
        <v>8</v>
      </c>
      <c r="C83" s="77" t="s">
        <v>12</v>
      </c>
      <c r="D83" s="77">
        <v>188</v>
      </c>
      <c r="E83" s="77">
        <v>3</v>
      </c>
      <c r="F83" s="15">
        <f>IF(Tableau1[[#This Row],[Date]]&lt;&gt;"",Tableau1[[#This Row],[Pièces produites]]-Tableau1[[#This Row],[Rebuts]],"")</f>
        <v>185</v>
      </c>
      <c r="G83" s="5">
        <f>IFERROR(Tableau1[[#This Row],[Rebuts]]/Tableau1[[#This Row],[Pièces produites]],"")</f>
        <v>1.5957446808510637E-2</v>
      </c>
      <c r="H83" s="32">
        <f>IF(Tableau1[[#This Row],[Date]]&lt;&gt;"",$M$13,"")</f>
        <v>180</v>
      </c>
      <c r="I83" s="5" t="str">
        <f>IF(Tableau1[[#This Row],[Date]]&lt;&gt;"",CONCATENATE("s",WEEKNUM(Tableau1[[#This Row],[Date]],21)," - ",YEAR(Tableau1[[#This Row],[Date]])),"")</f>
        <v>s25 - 2019</v>
      </c>
      <c r="J83" s="9" t="str">
        <f>IF(Tableau1[[#This Row],[Date]]&lt;&gt;"",TEXT(Tableau1[[#This Row],[Date]],"mmm"),"")</f>
        <v>juin</v>
      </c>
      <c r="K83"/>
    </row>
    <row r="84" spans="1:11" x14ac:dyDescent="0.25">
      <c r="A84" s="76">
        <v>43634</v>
      </c>
      <c r="B84" s="77" t="s">
        <v>9</v>
      </c>
      <c r="C84" s="77" t="s">
        <v>11</v>
      </c>
      <c r="D84" s="77">
        <v>204</v>
      </c>
      <c r="E84" s="77">
        <v>7</v>
      </c>
      <c r="F84" s="15">
        <f>IF(Tableau1[[#This Row],[Date]]&lt;&gt;"",Tableau1[[#This Row],[Pièces produites]]-Tableau1[[#This Row],[Rebuts]],"")</f>
        <v>197</v>
      </c>
      <c r="G84" s="5">
        <f>IFERROR(Tableau1[[#This Row],[Rebuts]]/Tableau1[[#This Row],[Pièces produites]],"")</f>
        <v>3.4313725490196081E-2</v>
      </c>
      <c r="H84" s="32">
        <f>IF(Tableau1[[#This Row],[Date]]&lt;&gt;"",$M$13,"")</f>
        <v>180</v>
      </c>
      <c r="I84" s="5" t="str">
        <f>IF(Tableau1[[#This Row],[Date]]&lt;&gt;"",CONCATENATE("s",WEEKNUM(Tableau1[[#This Row],[Date]],21)," - ",YEAR(Tableau1[[#This Row],[Date]])),"")</f>
        <v>s25 - 2019</v>
      </c>
      <c r="J84" s="9" t="str">
        <f>IF(Tableau1[[#This Row],[Date]]&lt;&gt;"",TEXT(Tableau1[[#This Row],[Date]],"mmm"),"")</f>
        <v>juin</v>
      </c>
      <c r="K84"/>
    </row>
    <row r="85" spans="1:11" x14ac:dyDescent="0.25">
      <c r="A85" s="76">
        <v>43634</v>
      </c>
      <c r="B85" s="77" t="s">
        <v>9</v>
      </c>
      <c r="C85" s="77" t="s">
        <v>12</v>
      </c>
      <c r="D85" s="77">
        <v>195</v>
      </c>
      <c r="E85" s="77">
        <v>6</v>
      </c>
      <c r="F85" s="15">
        <f>IF(Tableau1[[#This Row],[Date]]&lt;&gt;"",Tableau1[[#This Row],[Pièces produites]]-Tableau1[[#This Row],[Rebuts]],"")</f>
        <v>189</v>
      </c>
      <c r="G85" s="5">
        <f>IFERROR(Tableau1[[#This Row],[Rebuts]]/Tableau1[[#This Row],[Pièces produites]],"")</f>
        <v>3.0769230769230771E-2</v>
      </c>
      <c r="H85" s="32">
        <f>IF(Tableau1[[#This Row],[Date]]&lt;&gt;"",$M$13,"")</f>
        <v>180</v>
      </c>
      <c r="I85" s="5" t="str">
        <f>IF(Tableau1[[#This Row],[Date]]&lt;&gt;"",CONCATENATE("s",WEEKNUM(Tableau1[[#This Row],[Date]],21)," - ",YEAR(Tableau1[[#This Row],[Date]])),"")</f>
        <v>s25 - 2019</v>
      </c>
      <c r="J85" s="9" t="str">
        <f>IF(Tableau1[[#This Row],[Date]]&lt;&gt;"",TEXT(Tableau1[[#This Row],[Date]],"mmm"),"")</f>
        <v>juin</v>
      </c>
      <c r="K85"/>
    </row>
    <row r="86" spans="1:11" x14ac:dyDescent="0.25">
      <c r="A86" s="76">
        <v>43635</v>
      </c>
      <c r="B86" s="77" t="s">
        <v>7</v>
      </c>
      <c r="C86" s="77" t="s">
        <v>11</v>
      </c>
      <c r="D86" s="77">
        <v>264</v>
      </c>
      <c r="E86" s="77">
        <v>2</v>
      </c>
      <c r="F86" s="15">
        <f>IF(Tableau1[[#This Row],[Date]]&lt;&gt;"",Tableau1[[#This Row],[Pièces produites]]-Tableau1[[#This Row],[Rebuts]],"")</f>
        <v>262</v>
      </c>
      <c r="G86" s="5">
        <f>IFERROR(Tableau1[[#This Row],[Rebuts]]/Tableau1[[#This Row],[Pièces produites]],"")</f>
        <v>7.575757575757576E-3</v>
      </c>
      <c r="H86" s="32">
        <f>IF(Tableau1[[#This Row],[Date]]&lt;&gt;"",$M$13,"")</f>
        <v>180</v>
      </c>
      <c r="I86" s="5" t="str">
        <f>IF(Tableau1[[#This Row],[Date]]&lt;&gt;"",CONCATENATE("s",WEEKNUM(Tableau1[[#This Row],[Date]],21)," - ",YEAR(Tableau1[[#This Row],[Date]])),"")</f>
        <v>s25 - 2019</v>
      </c>
      <c r="J86" s="9" t="str">
        <f>IF(Tableau1[[#This Row],[Date]]&lt;&gt;"",TEXT(Tableau1[[#This Row],[Date]],"mmm"),"")</f>
        <v>juin</v>
      </c>
      <c r="K86"/>
    </row>
    <row r="87" spans="1:11" x14ac:dyDescent="0.25">
      <c r="A87" s="76">
        <v>43635</v>
      </c>
      <c r="B87" s="77" t="s">
        <v>7</v>
      </c>
      <c r="C87" s="77" t="s">
        <v>12</v>
      </c>
      <c r="D87" s="77">
        <v>260</v>
      </c>
      <c r="E87" s="77">
        <v>5</v>
      </c>
      <c r="F87" s="15">
        <f>IF(Tableau1[[#This Row],[Date]]&lt;&gt;"",Tableau1[[#This Row],[Pièces produites]]-Tableau1[[#This Row],[Rebuts]],"")</f>
        <v>255</v>
      </c>
      <c r="G87" s="5">
        <f>IFERROR(Tableau1[[#This Row],[Rebuts]]/Tableau1[[#This Row],[Pièces produites]],"")</f>
        <v>1.9230769230769232E-2</v>
      </c>
      <c r="H87" s="32">
        <f>IF(Tableau1[[#This Row],[Date]]&lt;&gt;"",$M$13,"")</f>
        <v>180</v>
      </c>
      <c r="I87" s="5" t="str">
        <f>IF(Tableau1[[#This Row],[Date]]&lt;&gt;"",CONCATENATE("s",WEEKNUM(Tableau1[[#This Row],[Date]],21)," - ",YEAR(Tableau1[[#This Row],[Date]])),"")</f>
        <v>s25 - 2019</v>
      </c>
      <c r="J87" s="9" t="str">
        <f>IF(Tableau1[[#This Row],[Date]]&lt;&gt;"",TEXT(Tableau1[[#This Row],[Date]],"mmm"),"")</f>
        <v>juin</v>
      </c>
      <c r="K87"/>
    </row>
    <row r="88" spans="1:11" x14ac:dyDescent="0.25">
      <c r="A88" s="76">
        <v>43635</v>
      </c>
      <c r="B88" s="77" t="s">
        <v>8</v>
      </c>
      <c r="C88" s="77" t="s">
        <v>11</v>
      </c>
      <c r="D88" s="77">
        <v>203</v>
      </c>
      <c r="E88" s="77">
        <v>10</v>
      </c>
      <c r="F88" s="15">
        <f>IF(Tableau1[[#This Row],[Date]]&lt;&gt;"",Tableau1[[#This Row],[Pièces produites]]-Tableau1[[#This Row],[Rebuts]],"")</f>
        <v>193</v>
      </c>
      <c r="G88" s="5">
        <f>IFERROR(Tableau1[[#This Row],[Rebuts]]/Tableau1[[#This Row],[Pièces produites]],"")</f>
        <v>4.9261083743842367E-2</v>
      </c>
      <c r="H88" s="32">
        <f>IF(Tableau1[[#This Row],[Date]]&lt;&gt;"",$M$13,"")</f>
        <v>180</v>
      </c>
      <c r="I88" s="5" t="str">
        <f>IF(Tableau1[[#This Row],[Date]]&lt;&gt;"",CONCATENATE("s",WEEKNUM(Tableau1[[#This Row],[Date]],21)," - ",YEAR(Tableau1[[#This Row],[Date]])),"")</f>
        <v>s25 - 2019</v>
      </c>
      <c r="J88" s="9" t="str">
        <f>IF(Tableau1[[#This Row],[Date]]&lt;&gt;"",TEXT(Tableau1[[#This Row],[Date]],"mmm"),"")</f>
        <v>juin</v>
      </c>
      <c r="K88"/>
    </row>
    <row r="89" spans="1:11" x14ac:dyDescent="0.25">
      <c r="A89" s="76">
        <v>43635</v>
      </c>
      <c r="B89" s="77" t="s">
        <v>8</v>
      </c>
      <c r="C89" s="77" t="s">
        <v>12</v>
      </c>
      <c r="D89" s="77">
        <v>227</v>
      </c>
      <c r="E89" s="77">
        <v>3</v>
      </c>
      <c r="F89" s="15">
        <f>IF(Tableau1[[#This Row],[Date]]&lt;&gt;"",Tableau1[[#This Row],[Pièces produites]]-Tableau1[[#This Row],[Rebuts]],"")</f>
        <v>224</v>
      </c>
      <c r="G89" s="5">
        <f>IFERROR(Tableau1[[#This Row],[Rebuts]]/Tableau1[[#This Row],[Pièces produites]],"")</f>
        <v>1.3215859030837005E-2</v>
      </c>
      <c r="H89" s="32">
        <f>IF(Tableau1[[#This Row],[Date]]&lt;&gt;"",$M$13,"")</f>
        <v>180</v>
      </c>
      <c r="I89" s="5" t="str">
        <f>IF(Tableau1[[#This Row],[Date]]&lt;&gt;"",CONCATENATE("s",WEEKNUM(Tableau1[[#This Row],[Date]],21)," - ",YEAR(Tableau1[[#This Row],[Date]])),"")</f>
        <v>s25 - 2019</v>
      </c>
      <c r="J89" s="9" t="str">
        <f>IF(Tableau1[[#This Row],[Date]]&lt;&gt;"",TEXT(Tableau1[[#This Row],[Date]],"mmm"),"")</f>
        <v>juin</v>
      </c>
      <c r="K89"/>
    </row>
    <row r="90" spans="1:11" x14ac:dyDescent="0.25">
      <c r="A90" s="76">
        <v>43635</v>
      </c>
      <c r="B90" s="77" t="s">
        <v>9</v>
      </c>
      <c r="C90" s="77" t="s">
        <v>11</v>
      </c>
      <c r="D90" s="77">
        <v>192</v>
      </c>
      <c r="E90" s="77">
        <v>4</v>
      </c>
      <c r="F90" s="15">
        <f>IF(Tableau1[[#This Row],[Date]]&lt;&gt;"",Tableau1[[#This Row],[Pièces produites]]-Tableau1[[#This Row],[Rebuts]],"")</f>
        <v>188</v>
      </c>
      <c r="G90" s="5">
        <f>IFERROR(Tableau1[[#This Row],[Rebuts]]/Tableau1[[#This Row],[Pièces produites]],"")</f>
        <v>2.0833333333333332E-2</v>
      </c>
      <c r="H90" s="32">
        <f>IF(Tableau1[[#This Row],[Date]]&lt;&gt;"",$M$13,"")</f>
        <v>180</v>
      </c>
      <c r="I90" s="5" t="str">
        <f>IF(Tableau1[[#This Row],[Date]]&lt;&gt;"",CONCATENATE("s",WEEKNUM(Tableau1[[#This Row],[Date]],21)," - ",YEAR(Tableau1[[#This Row],[Date]])),"")</f>
        <v>s25 - 2019</v>
      </c>
      <c r="J90" s="9" t="str">
        <f>IF(Tableau1[[#This Row],[Date]]&lt;&gt;"",TEXT(Tableau1[[#This Row],[Date]],"mmm"),"")</f>
        <v>juin</v>
      </c>
      <c r="K90"/>
    </row>
    <row r="91" spans="1:11" x14ac:dyDescent="0.25">
      <c r="A91" s="76">
        <v>43635</v>
      </c>
      <c r="B91" s="77" t="s">
        <v>9</v>
      </c>
      <c r="C91" s="77" t="s">
        <v>12</v>
      </c>
      <c r="D91" s="77">
        <v>184</v>
      </c>
      <c r="E91" s="77">
        <v>3</v>
      </c>
      <c r="F91" s="15">
        <f>IF(Tableau1[[#This Row],[Date]]&lt;&gt;"",Tableau1[[#This Row],[Pièces produites]]-Tableau1[[#This Row],[Rebuts]],"")</f>
        <v>181</v>
      </c>
      <c r="G91" s="5">
        <f>IFERROR(Tableau1[[#This Row],[Rebuts]]/Tableau1[[#This Row],[Pièces produites]],"")</f>
        <v>1.6304347826086956E-2</v>
      </c>
      <c r="H91" s="32">
        <f>IF(Tableau1[[#This Row],[Date]]&lt;&gt;"",$M$13,"")</f>
        <v>180</v>
      </c>
      <c r="I91" s="5" t="str">
        <f>IF(Tableau1[[#This Row],[Date]]&lt;&gt;"",CONCATENATE("s",WEEKNUM(Tableau1[[#This Row],[Date]],21)," - ",YEAR(Tableau1[[#This Row],[Date]])),"")</f>
        <v>s25 - 2019</v>
      </c>
      <c r="J91" s="9" t="str">
        <f>IF(Tableau1[[#This Row],[Date]]&lt;&gt;"",TEXT(Tableau1[[#This Row],[Date]],"mmm"),"")</f>
        <v>juin</v>
      </c>
      <c r="K91"/>
    </row>
    <row r="92" spans="1:11" x14ac:dyDescent="0.25">
      <c r="A92" s="76">
        <v>43636</v>
      </c>
      <c r="B92" s="77" t="s">
        <v>7</v>
      </c>
      <c r="C92" s="77" t="s">
        <v>11</v>
      </c>
      <c r="D92" s="77">
        <v>261</v>
      </c>
      <c r="E92" s="77">
        <v>5</v>
      </c>
      <c r="F92" s="15">
        <f>IF(Tableau1[[#This Row],[Date]]&lt;&gt;"",Tableau1[[#This Row],[Pièces produites]]-Tableau1[[#This Row],[Rebuts]],"")</f>
        <v>256</v>
      </c>
      <c r="G92" s="5">
        <f>IFERROR(Tableau1[[#This Row],[Rebuts]]/Tableau1[[#This Row],[Pièces produites]],"")</f>
        <v>1.9157088122605363E-2</v>
      </c>
      <c r="H92" s="32">
        <f>IF(Tableau1[[#This Row],[Date]]&lt;&gt;"",$M$13,"")</f>
        <v>180</v>
      </c>
      <c r="I92" s="5" t="str">
        <f>IF(Tableau1[[#This Row],[Date]]&lt;&gt;"",CONCATENATE("s",WEEKNUM(Tableau1[[#This Row],[Date]],21)," - ",YEAR(Tableau1[[#This Row],[Date]])),"")</f>
        <v>s25 - 2019</v>
      </c>
      <c r="J92" s="9" t="str">
        <f>IF(Tableau1[[#This Row],[Date]]&lt;&gt;"",TEXT(Tableau1[[#This Row],[Date]],"mmm"),"")</f>
        <v>juin</v>
      </c>
      <c r="K92"/>
    </row>
    <row r="93" spans="1:11" x14ac:dyDescent="0.25">
      <c r="A93" s="76">
        <v>43636</v>
      </c>
      <c r="B93" s="77" t="s">
        <v>7</v>
      </c>
      <c r="C93" s="77" t="s">
        <v>12</v>
      </c>
      <c r="D93" s="77">
        <v>236</v>
      </c>
      <c r="E93" s="77">
        <v>4</v>
      </c>
      <c r="F93" s="15">
        <f>IF(Tableau1[[#This Row],[Date]]&lt;&gt;"",Tableau1[[#This Row],[Pièces produites]]-Tableau1[[#This Row],[Rebuts]],"")</f>
        <v>232</v>
      </c>
      <c r="G93" s="5">
        <f>IFERROR(Tableau1[[#This Row],[Rebuts]]/Tableau1[[#This Row],[Pièces produites]],"")</f>
        <v>1.6949152542372881E-2</v>
      </c>
      <c r="H93" s="32">
        <f>IF(Tableau1[[#This Row],[Date]]&lt;&gt;"",$M$13,"")</f>
        <v>180</v>
      </c>
      <c r="I93" s="5" t="str">
        <f>IF(Tableau1[[#This Row],[Date]]&lt;&gt;"",CONCATENATE("s",WEEKNUM(Tableau1[[#This Row],[Date]],21)," - ",YEAR(Tableau1[[#This Row],[Date]])),"")</f>
        <v>s25 - 2019</v>
      </c>
      <c r="J93" s="9" t="str">
        <f>IF(Tableau1[[#This Row],[Date]]&lt;&gt;"",TEXT(Tableau1[[#This Row],[Date]],"mmm"),"")</f>
        <v>juin</v>
      </c>
      <c r="K93"/>
    </row>
    <row r="94" spans="1:11" x14ac:dyDescent="0.25">
      <c r="A94" s="76">
        <v>43636</v>
      </c>
      <c r="B94" s="77" t="s">
        <v>8</v>
      </c>
      <c r="C94" s="77" t="s">
        <v>11</v>
      </c>
      <c r="D94" s="77">
        <v>256</v>
      </c>
      <c r="E94" s="77">
        <v>13</v>
      </c>
      <c r="F94" s="15">
        <f>IF(Tableau1[[#This Row],[Date]]&lt;&gt;"",Tableau1[[#This Row],[Pièces produites]]-Tableau1[[#This Row],[Rebuts]],"")</f>
        <v>243</v>
      </c>
      <c r="G94" s="5">
        <f>IFERROR(Tableau1[[#This Row],[Rebuts]]/Tableau1[[#This Row],[Pièces produites]],"")</f>
        <v>5.078125E-2</v>
      </c>
      <c r="H94" s="32">
        <f>IF(Tableau1[[#This Row],[Date]]&lt;&gt;"",$M$13,"")</f>
        <v>180</v>
      </c>
      <c r="I94" s="5" t="str">
        <f>IF(Tableau1[[#This Row],[Date]]&lt;&gt;"",CONCATENATE("s",WEEKNUM(Tableau1[[#This Row],[Date]],21)," - ",YEAR(Tableau1[[#This Row],[Date]])),"")</f>
        <v>s25 - 2019</v>
      </c>
      <c r="J94" s="9" t="str">
        <f>IF(Tableau1[[#This Row],[Date]]&lt;&gt;"",TEXT(Tableau1[[#This Row],[Date]],"mmm"),"")</f>
        <v>juin</v>
      </c>
      <c r="K94"/>
    </row>
    <row r="95" spans="1:11" x14ac:dyDescent="0.25">
      <c r="A95" s="76">
        <v>43636</v>
      </c>
      <c r="B95" s="77" t="s">
        <v>8</v>
      </c>
      <c r="C95" s="77" t="s">
        <v>12</v>
      </c>
      <c r="D95" s="77">
        <v>191</v>
      </c>
      <c r="E95" s="77">
        <v>7</v>
      </c>
      <c r="F95" s="15">
        <f>IF(Tableau1[[#This Row],[Date]]&lt;&gt;"",Tableau1[[#This Row],[Pièces produites]]-Tableau1[[#This Row],[Rebuts]],"")</f>
        <v>184</v>
      </c>
      <c r="G95" s="5">
        <f>IFERROR(Tableau1[[#This Row],[Rebuts]]/Tableau1[[#This Row],[Pièces produites]],"")</f>
        <v>3.6649214659685861E-2</v>
      </c>
      <c r="H95" s="32">
        <f>IF(Tableau1[[#This Row],[Date]]&lt;&gt;"",$M$13,"")</f>
        <v>180</v>
      </c>
      <c r="I95" s="5" t="str">
        <f>IF(Tableau1[[#This Row],[Date]]&lt;&gt;"",CONCATENATE("s",WEEKNUM(Tableau1[[#This Row],[Date]],21)," - ",YEAR(Tableau1[[#This Row],[Date]])),"")</f>
        <v>s25 - 2019</v>
      </c>
      <c r="J95" s="9" t="str">
        <f>IF(Tableau1[[#This Row],[Date]]&lt;&gt;"",TEXT(Tableau1[[#This Row],[Date]],"mmm"),"")</f>
        <v>juin</v>
      </c>
      <c r="K95"/>
    </row>
    <row r="96" spans="1:11" x14ac:dyDescent="0.25">
      <c r="A96" s="76">
        <v>43636</v>
      </c>
      <c r="B96" s="77" t="s">
        <v>9</v>
      </c>
      <c r="C96" s="77" t="s">
        <v>11</v>
      </c>
      <c r="D96" s="77">
        <v>248</v>
      </c>
      <c r="E96" s="77">
        <v>3</v>
      </c>
      <c r="F96" s="15">
        <f>IF(Tableau1[[#This Row],[Date]]&lt;&gt;"",Tableau1[[#This Row],[Pièces produites]]-Tableau1[[#This Row],[Rebuts]],"")</f>
        <v>245</v>
      </c>
      <c r="G96" s="5">
        <f>IFERROR(Tableau1[[#This Row],[Rebuts]]/Tableau1[[#This Row],[Pièces produites]],"")</f>
        <v>1.2096774193548387E-2</v>
      </c>
      <c r="H96" s="32">
        <f>IF(Tableau1[[#This Row],[Date]]&lt;&gt;"",$M$13,"")</f>
        <v>180</v>
      </c>
      <c r="I96" s="5" t="str">
        <f>IF(Tableau1[[#This Row],[Date]]&lt;&gt;"",CONCATENATE("s",WEEKNUM(Tableau1[[#This Row],[Date]],21)," - ",YEAR(Tableau1[[#This Row],[Date]])),"")</f>
        <v>s25 - 2019</v>
      </c>
      <c r="J96" s="9" t="str">
        <f>IF(Tableau1[[#This Row],[Date]]&lt;&gt;"",TEXT(Tableau1[[#This Row],[Date]],"mmm"),"")</f>
        <v>juin</v>
      </c>
      <c r="K96"/>
    </row>
    <row r="97" spans="1:11" x14ac:dyDescent="0.25">
      <c r="A97" s="76">
        <v>43636</v>
      </c>
      <c r="B97" s="77" t="s">
        <v>9</v>
      </c>
      <c r="C97" s="77" t="s">
        <v>12</v>
      </c>
      <c r="D97" s="77">
        <v>202</v>
      </c>
      <c r="E97" s="77">
        <v>3</v>
      </c>
      <c r="F97" s="15">
        <f>IF(Tableau1[[#This Row],[Date]]&lt;&gt;"",Tableau1[[#This Row],[Pièces produites]]-Tableau1[[#This Row],[Rebuts]],"")</f>
        <v>199</v>
      </c>
      <c r="G97" s="5">
        <f>IFERROR(Tableau1[[#This Row],[Rebuts]]/Tableau1[[#This Row],[Pièces produites]],"")</f>
        <v>1.4851485148514851E-2</v>
      </c>
      <c r="H97" s="32">
        <f>IF(Tableau1[[#This Row],[Date]]&lt;&gt;"",$M$13,"")</f>
        <v>180</v>
      </c>
      <c r="I97" s="5" t="str">
        <f>IF(Tableau1[[#This Row],[Date]]&lt;&gt;"",CONCATENATE("s",WEEKNUM(Tableau1[[#This Row],[Date]],21)," - ",YEAR(Tableau1[[#This Row],[Date]])),"")</f>
        <v>s25 - 2019</v>
      </c>
      <c r="J97" s="9" t="str">
        <f>IF(Tableau1[[#This Row],[Date]]&lt;&gt;"",TEXT(Tableau1[[#This Row],[Date]],"mmm"),"")</f>
        <v>juin</v>
      </c>
      <c r="K97"/>
    </row>
    <row r="98" spans="1:11" x14ac:dyDescent="0.25">
      <c r="A98" s="76">
        <v>43637</v>
      </c>
      <c r="B98" s="77" t="s">
        <v>7</v>
      </c>
      <c r="C98" s="77" t="s">
        <v>11</v>
      </c>
      <c r="D98" s="77">
        <v>221</v>
      </c>
      <c r="E98" s="77">
        <v>6</v>
      </c>
      <c r="F98" s="15">
        <f>IF(Tableau1[[#This Row],[Date]]&lt;&gt;"",Tableau1[[#This Row],[Pièces produites]]-Tableau1[[#This Row],[Rebuts]],"")</f>
        <v>215</v>
      </c>
      <c r="G98" s="5">
        <f>IFERROR(Tableau1[[#This Row],[Rebuts]]/Tableau1[[#This Row],[Pièces produites]],"")</f>
        <v>2.7149321266968326E-2</v>
      </c>
      <c r="H98" s="32">
        <f>IF(Tableau1[[#This Row],[Date]]&lt;&gt;"",$M$13,"")</f>
        <v>180</v>
      </c>
      <c r="I98" s="5" t="str">
        <f>IF(Tableau1[[#This Row],[Date]]&lt;&gt;"",CONCATENATE("s",WEEKNUM(Tableau1[[#This Row],[Date]],21)," - ",YEAR(Tableau1[[#This Row],[Date]])),"")</f>
        <v>s25 - 2019</v>
      </c>
      <c r="J98" s="9" t="str">
        <f>IF(Tableau1[[#This Row],[Date]]&lt;&gt;"",TEXT(Tableau1[[#This Row],[Date]],"mmm"),"")</f>
        <v>juin</v>
      </c>
      <c r="K98"/>
    </row>
    <row r="99" spans="1:11" x14ac:dyDescent="0.25">
      <c r="A99" s="76">
        <v>43637</v>
      </c>
      <c r="B99" s="77" t="s">
        <v>7</v>
      </c>
      <c r="C99" s="77" t="s">
        <v>12</v>
      </c>
      <c r="D99" s="77">
        <v>245</v>
      </c>
      <c r="E99" s="77">
        <v>2</v>
      </c>
      <c r="F99" s="15">
        <f>IF(Tableau1[[#This Row],[Date]]&lt;&gt;"",Tableau1[[#This Row],[Pièces produites]]-Tableau1[[#This Row],[Rebuts]],"")</f>
        <v>243</v>
      </c>
      <c r="G99" s="5">
        <f>IFERROR(Tableau1[[#This Row],[Rebuts]]/Tableau1[[#This Row],[Pièces produites]],"")</f>
        <v>8.1632653061224497E-3</v>
      </c>
      <c r="H99" s="32">
        <f>IF(Tableau1[[#This Row],[Date]]&lt;&gt;"",$M$13,"")</f>
        <v>180</v>
      </c>
      <c r="I99" s="5" t="str">
        <f>IF(Tableau1[[#This Row],[Date]]&lt;&gt;"",CONCATENATE("s",WEEKNUM(Tableau1[[#This Row],[Date]],21)," - ",YEAR(Tableau1[[#This Row],[Date]])),"")</f>
        <v>s25 - 2019</v>
      </c>
      <c r="J99" s="9" t="str">
        <f>IF(Tableau1[[#This Row],[Date]]&lt;&gt;"",TEXT(Tableau1[[#This Row],[Date]],"mmm"),"")</f>
        <v>juin</v>
      </c>
      <c r="K99"/>
    </row>
    <row r="100" spans="1:11" x14ac:dyDescent="0.25">
      <c r="A100" s="76">
        <v>43637</v>
      </c>
      <c r="B100" s="77" t="s">
        <v>8</v>
      </c>
      <c r="C100" s="77" t="s">
        <v>11</v>
      </c>
      <c r="D100" s="77">
        <v>244</v>
      </c>
      <c r="E100" s="77">
        <v>7</v>
      </c>
      <c r="F100" s="15">
        <f>IF(Tableau1[[#This Row],[Date]]&lt;&gt;"",Tableau1[[#This Row],[Pièces produites]]-Tableau1[[#This Row],[Rebuts]],"")</f>
        <v>237</v>
      </c>
      <c r="G100" s="5">
        <f>IFERROR(Tableau1[[#This Row],[Rebuts]]/Tableau1[[#This Row],[Pièces produites]],"")</f>
        <v>2.8688524590163935E-2</v>
      </c>
      <c r="H100" s="32">
        <f>IF(Tableau1[[#This Row],[Date]]&lt;&gt;"",$M$13,"")</f>
        <v>180</v>
      </c>
      <c r="I100" s="5" t="str">
        <f>IF(Tableau1[[#This Row],[Date]]&lt;&gt;"",CONCATENATE("s",WEEKNUM(Tableau1[[#This Row],[Date]],21)," - ",YEAR(Tableau1[[#This Row],[Date]])),"")</f>
        <v>s25 - 2019</v>
      </c>
      <c r="J100" s="9" t="str">
        <f>IF(Tableau1[[#This Row],[Date]]&lt;&gt;"",TEXT(Tableau1[[#This Row],[Date]],"mmm"),"")</f>
        <v>juin</v>
      </c>
      <c r="K100"/>
    </row>
    <row r="101" spans="1:11" x14ac:dyDescent="0.25">
      <c r="A101" s="76">
        <v>43637</v>
      </c>
      <c r="B101" s="77" t="s">
        <v>8</v>
      </c>
      <c r="C101" s="77" t="s">
        <v>12</v>
      </c>
      <c r="D101" s="77">
        <v>203</v>
      </c>
      <c r="E101" s="77">
        <v>7</v>
      </c>
      <c r="F101" s="15">
        <f>IF(Tableau1[[#This Row],[Date]]&lt;&gt;"",Tableau1[[#This Row],[Pièces produites]]-Tableau1[[#This Row],[Rebuts]],"")</f>
        <v>196</v>
      </c>
      <c r="G101" s="5">
        <f>IFERROR(Tableau1[[#This Row],[Rebuts]]/Tableau1[[#This Row],[Pièces produites]],"")</f>
        <v>3.4482758620689655E-2</v>
      </c>
      <c r="H101" s="32">
        <f>IF(Tableau1[[#This Row],[Date]]&lt;&gt;"",$M$13,"")</f>
        <v>180</v>
      </c>
      <c r="I101" s="5" t="str">
        <f>IF(Tableau1[[#This Row],[Date]]&lt;&gt;"",CONCATENATE("s",WEEKNUM(Tableau1[[#This Row],[Date]],21)," - ",YEAR(Tableau1[[#This Row],[Date]])),"")</f>
        <v>s25 - 2019</v>
      </c>
      <c r="J101" s="9" t="str">
        <f>IF(Tableau1[[#This Row],[Date]]&lt;&gt;"",TEXT(Tableau1[[#This Row],[Date]],"mmm"),"")</f>
        <v>juin</v>
      </c>
      <c r="K101"/>
    </row>
    <row r="102" spans="1:11" x14ac:dyDescent="0.25">
      <c r="A102" s="76">
        <v>43637</v>
      </c>
      <c r="B102" s="77" t="s">
        <v>9</v>
      </c>
      <c r="C102" s="77" t="s">
        <v>11</v>
      </c>
      <c r="D102" s="77">
        <v>200</v>
      </c>
      <c r="E102" s="77">
        <v>7</v>
      </c>
      <c r="F102" s="15">
        <f>IF(Tableau1[[#This Row],[Date]]&lt;&gt;"",Tableau1[[#This Row],[Pièces produites]]-Tableau1[[#This Row],[Rebuts]],"")</f>
        <v>193</v>
      </c>
      <c r="G102" s="5">
        <f>IFERROR(Tableau1[[#This Row],[Rebuts]]/Tableau1[[#This Row],[Pièces produites]],"")</f>
        <v>3.5000000000000003E-2</v>
      </c>
      <c r="H102" s="32">
        <f>IF(Tableau1[[#This Row],[Date]]&lt;&gt;"",$M$13,"")</f>
        <v>180</v>
      </c>
      <c r="I102" s="5" t="str">
        <f>IF(Tableau1[[#This Row],[Date]]&lt;&gt;"",CONCATENATE("s",WEEKNUM(Tableau1[[#This Row],[Date]],21)," - ",YEAR(Tableau1[[#This Row],[Date]])),"")</f>
        <v>s25 - 2019</v>
      </c>
      <c r="J102" s="9" t="str">
        <f>IF(Tableau1[[#This Row],[Date]]&lt;&gt;"",TEXT(Tableau1[[#This Row],[Date]],"mmm"),"")</f>
        <v>juin</v>
      </c>
      <c r="K102"/>
    </row>
    <row r="103" spans="1:11" x14ac:dyDescent="0.25">
      <c r="A103" s="76">
        <v>43637</v>
      </c>
      <c r="B103" s="77" t="s">
        <v>9</v>
      </c>
      <c r="C103" s="77" t="s">
        <v>12</v>
      </c>
      <c r="D103" s="77">
        <v>173</v>
      </c>
      <c r="E103" s="77">
        <v>5</v>
      </c>
      <c r="F103" s="15">
        <f>IF(Tableau1[[#This Row],[Date]]&lt;&gt;"",Tableau1[[#This Row],[Pièces produites]]-Tableau1[[#This Row],[Rebuts]],"")</f>
        <v>168</v>
      </c>
      <c r="G103" s="5">
        <f>IFERROR(Tableau1[[#This Row],[Rebuts]]/Tableau1[[#This Row],[Pièces produites]],"")</f>
        <v>2.8901734104046242E-2</v>
      </c>
      <c r="H103" s="32">
        <f>IF(Tableau1[[#This Row],[Date]]&lt;&gt;"",$M$13,"")</f>
        <v>180</v>
      </c>
      <c r="I103" s="5" t="str">
        <f>IF(Tableau1[[#This Row],[Date]]&lt;&gt;"",CONCATENATE("s",WEEKNUM(Tableau1[[#This Row],[Date]],21)," - ",YEAR(Tableau1[[#This Row],[Date]])),"")</f>
        <v>s25 - 2019</v>
      </c>
      <c r="J103" s="9" t="str">
        <f>IF(Tableau1[[#This Row],[Date]]&lt;&gt;"",TEXT(Tableau1[[#This Row],[Date]],"mmm"),"")</f>
        <v>juin</v>
      </c>
      <c r="K103"/>
    </row>
    <row r="104" spans="1:11" x14ac:dyDescent="0.25">
      <c r="A104" s="76">
        <v>43638</v>
      </c>
      <c r="B104" s="77" t="s">
        <v>7</v>
      </c>
      <c r="C104" s="77" t="s">
        <v>12</v>
      </c>
      <c r="D104" s="77">
        <v>258</v>
      </c>
      <c r="E104" s="77">
        <v>5</v>
      </c>
      <c r="F104" s="15">
        <f>IF(Tableau1[[#This Row],[Date]]&lt;&gt;"",Tableau1[[#This Row],[Pièces produites]]-Tableau1[[#This Row],[Rebuts]],"")</f>
        <v>253</v>
      </c>
      <c r="G104" s="5">
        <f>IFERROR(Tableau1[[#This Row],[Rebuts]]/Tableau1[[#This Row],[Pièces produites]],"")</f>
        <v>1.937984496124031E-2</v>
      </c>
      <c r="H104" s="32">
        <f>IF(Tableau1[[#This Row],[Date]]&lt;&gt;"",$M$13,"")</f>
        <v>180</v>
      </c>
      <c r="I104" s="5" t="str">
        <f>IF(Tableau1[[#This Row],[Date]]&lt;&gt;"",CONCATENATE("s",WEEKNUM(Tableau1[[#This Row],[Date]],21)," - ",YEAR(Tableau1[[#This Row],[Date]])),"")</f>
        <v>s25 - 2019</v>
      </c>
      <c r="J104" s="9" t="str">
        <f>IF(Tableau1[[#This Row],[Date]]&lt;&gt;"",TEXT(Tableau1[[#This Row],[Date]],"mmm"),"")</f>
        <v>juin</v>
      </c>
      <c r="K104"/>
    </row>
    <row r="105" spans="1:11" x14ac:dyDescent="0.25">
      <c r="A105" s="76">
        <v>43638</v>
      </c>
      <c r="B105" s="77" t="s">
        <v>8</v>
      </c>
      <c r="C105" s="77" t="s">
        <v>11</v>
      </c>
      <c r="D105" s="77">
        <v>255</v>
      </c>
      <c r="E105" s="77">
        <v>13</v>
      </c>
      <c r="F105" s="15">
        <f>IF(Tableau1[[#This Row],[Date]]&lt;&gt;"",Tableau1[[#This Row],[Pièces produites]]-Tableau1[[#This Row],[Rebuts]],"")</f>
        <v>242</v>
      </c>
      <c r="G105" s="5">
        <f>IFERROR(Tableau1[[#This Row],[Rebuts]]/Tableau1[[#This Row],[Pièces produites]],"")</f>
        <v>5.0980392156862744E-2</v>
      </c>
      <c r="H105" s="32">
        <f>IF(Tableau1[[#This Row],[Date]]&lt;&gt;"",$M$13,"")</f>
        <v>180</v>
      </c>
      <c r="I105" s="5" t="str">
        <f>IF(Tableau1[[#This Row],[Date]]&lt;&gt;"",CONCATENATE("s",WEEKNUM(Tableau1[[#This Row],[Date]],21)," - ",YEAR(Tableau1[[#This Row],[Date]])),"")</f>
        <v>s25 - 2019</v>
      </c>
      <c r="J105" s="9" t="str">
        <f>IF(Tableau1[[#This Row],[Date]]&lt;&gt;"",TEXT(Tableau1[[#This Row],[Date]],"mmm"),"")</f>
        <v>juin</v>
      </c>
      <c r="K105"/>
    </row>
    <row r="106" spans="1:11" x14ac:dyDescent="0.25">
      <c r="A106" s="76">
        <v>43638</v>
      </c>
      <c r="B106" s="77" t="s">
        <v>8</v>
      </c>
      <c r="C106" s="77" t="s">
        <v>12</v>
      </c>
      <c r="D106" s="77">
        <v>209</v>
      </c>
      <c r="E106" s="77">
        <v>10</v>
      </c>
      <c r="F106" s="15">
        <f>IF(Tableau1[[#This Row],[Date]]&lt;&gt;"",Tableau1[[#This Row],[Pièces produites]]-Tableau1[[#This Row],[Rebuts]],"")</f>
        <v>199</v>
      </c>
      <c r="G106" s="5">
        <f>IFERROR(Tableau1[[#This Row],[Rebuts]]/Tableau1[[#This Row],[Pièces produites]],"")</f>
        <v>4.784688995215311E-2</v>
      </c>
      <c r="H106" s="32">
        <f>IF(Tableau1[[#This Row],[Date]]&lt;&gt;"",$M$13,"")</f>
        <v>180</v>
      </c>
      <c r="I106" s="5" t="str">
        <f>IF(Tableau1[[#This Row],[Date]]&lt;&gt;"",CONCATENATE("s",WEEKNUM(Tableau1[[#This Row],[Date]],21)," - ",YEAR(Tableau1[[#This Row],[Date]])),"")</f>
        <v>s25 - 2019</v>
      </c>
      <c r="J106" s="9" t="str">
        <f>IF(Tableau1[[#This Row],[Date]]&lt;&gt;"",TEXT(Tableau1[[#This Row],[Date]],"mmm"),"")</f>
        <v>juin</v>
      </c>
      <c r="K106"/>
    </row>
    <row r="107" spans="1:11" x14ac:dyDescent="0.25">
      <c r="A107" s="76">
        <v>43638</v>
      </c>
      <c r="B107" s="77" t="s">
        <v>9</v>
      </c>
      <c r="C107" s="77" t="s">
        <v>11</v>
      </c>
      <c r="D107" s="77">
        <v>187</v>
      </c>
      <c r="E107" s="77">
        <v>3</v>
      </c>
      <c r="F107" s="15">
        <f>IF(Tableau1[[#This Row],[Date]]&lt;&gt;"",Tableau1[[#This Row],[Pièces produites]]-Tableau1[[#This Row],[Rebuts]],"")</f>
        <v>184</v>
      </c>
      <c r="G107" s="5">
        <f>IFERROR(Tableau1[[#This Row],[Rebuts]]/Tableau1[[#This Row],[Pièces produites]],"")</f>
        <v>1.6042780748663103E-2</v>
      </c>
      <c r="H107" s="32">
        <f>IF(Tableau1[[#This Row],[Date]]&lt;&gt;"",$M$13,"")</f>
        <v>180</v>
      </c>
      <c r="I107" s="5" t="str">
        <f>IF(Tableau1[[#This Row],[Date]]&lt;&gt;"",CONCATENATE("s",WEEKNUM(Tableau1[[#This Row],[Date]],21)," - ",YEAR(Tableau1[[#This Row],[Date]])),"")</f>
        <v>s25 - 2019</v>
      </c>
      <c r="J107" s="9" t="str">
        <f>IF(Tableau1[[#This Row],[Date]]&lt;&gt;"",TEXT(Tableau1[[#This Row],[Date]],"mmm"),"")</f>
        <v>juin</v>
      </c>
      <c r="K107"/>
    </row>
    <row r="108" spans="1:11" x14ac:dyDescent="0.25">
      <c r="A108" s="76">
        <v>43638</v>
      </c>
      <c r="B108" s="77" t="s">
        <v>9</v>
      </c>
      <c r="C108" s="77" t="s">
        <v>12</v>
      </c>
      <c r="D108" s="77">
        <v>172</v>
      </c>
      <c r="E108" s="77">
        <v>5</v>
      </c>
      <c r="F108" s="15">
        <f>IF(Tableau1[[#This Row],[Date]]&lt;&gt;"",Tableau1[[#This Row],[Pièces produites]]-Tableau1[[#This Row],[Rebuts]],"")</f>
        <v>167</v>
      </c>
      <c r="G108" s="5">
        <f>IFERROR(Tableau1[[#This Row],[Rebuts]]/Tableau1[[#This Row],[Pièces produites]],"")</f>
        <v>2.9069767441860465E-2</v>
      </c>
      <c r="H108" s="32">
        <f>IF(Tableau1[[#This Row],[Date]]&lt;&gt;"",$M$13,"")</f>
        <v>180</v>
      </c>
      <c r="I108" s="5" t="str">
        <f>IF(Tableau1[[#This Row],[Date]]&lt;&gt;"",CONCATENATE("s",WEEKNUM(Tableau1[[#This Row],[Date]],21)," - ",YEAR(Tableau1[[#This Row],[Date]])),"")</f>
        <v>s25 - 2019</v>
      </c>
      <c r="J108" s="9" t="str">
        <f>IF(Tableau1[[#This Row],[Date]]&lt;&gt;"",TEXT(Tableau1[[#This Row],[Date]],"mmm"),"")</f>
        <v>juin</v>
      </c>
      <c r="K108"/>
    </row>
    <row r="109" spans="1:11" x14ac:dyDescent="0.25">
      <c r="A109" s="76">
        <v>43638</v>
      </c>
      <c r="B109" s="77" t="s">
        <v>7</v>
      </c>
      <c r="C109" s="77" t="s">
        <v>11</v>
      </c>
      <c r="D109" s="77">
        <v>289</v>
      </c>
      <c r="E109" s="77">
        <v>10</v>
      </c>
      <c r="F109" s="15">
        <f>IF(Tableau1[[#This Row],[Date]]&lt;&gt;"",Tableau1[[#This Row],[Pièces produites]]-Tableau1[[#This Row],[Rebuts]],"")</f>
        <v>279</v>
      </c>
      <c r="G109" s="5">
        <f>IFERROR(Tableau1[[#This Row],[Rebuts]]/Tableau1[[#This Row],[Pièces produites]],"")</f>
        <v>3.4602076124567477E-2</v>
      </c>
      <c r="H109" s="32">
        <f>IF(Tableau1[[#This Row],[Date]]&lt;&gt;"",$M$13,"")</f>
        <v>180</v>
      </c>
      <c r="I109" s="5" t="str">
        <f>IF(Tableau1[[#This Row],[Date]]&lt;&gt;"",CONCATENATE("s",WEEKNUM(Tableau1[[#This Row],[Date]],21)," - ",YEAR(Tableau1[[#This Row],[Date]])),"")</f>
        <v>s25 - 2019</v>
      </c>
      <c r="J109" s="9" t="str">
        <f>IF(Tableau1[[#This Row],[Date]]&lt;&gt;"",TEXT(Tableau1[[#This Row],[Date]],"mmm"),"")</f>
        <v>juin</v>
      </c>
      <c r="K109"/>
    </row>
    <row r="110" spans="1:11" x14ac:dyDescent="0.25">
      <c r="A110" s="76">
        <v>43640</v>
      </c>
      <c r="B110" s="77" t="s">
        <v>7</v>
      </c>
      <c r="C110" s="77" t="s">
        <v>11</v>
      </c>
      <c r="D110" s="77">
        <v>274</v>
      </c>
      <c r="E110" s="77">
        <v>9</v>
      </c>
      <c r="F110" s="15">
        <f>IF(Tableau1[[#This Row],[Date]]&lt;&gt;"",Tableau1[[#This Row],[Pièces produites]]-Tableau1[[#This Row],[Rebuts]],"")</f>
        <v>265</v>
      </c>
      <c r="G110" s="5">
        <f>IFERROR(Tableau1[[#This Row],[Rebuts]]/Tableau1[[#This Row],[Pièces produites]],"")</f>
        <v>3.2846715328467155E-2</v>
      </c>
      <c r="H110" s="32">
        <f>IF(Tableau1[[#This Row],[Date]]&lt;&gt;"",$M$13,"")</f>
        <v>180</v>
      </c>
      <c r="I110" s="5" t="str">
        <f>IF(Tableau1[[#This Row],[Date]]&lt;&gt;"",CONCATENATE("s",WEEKNUM(Tableau1[[#This Row],[Date]],21)," - ",YEAR(Tableau1[[#This Row],[Date]])),"")</f>
        <v>s26 - 2019</v>
      </c>
      <c r="J110" s="9" t="str">
        <f>IF(Tableau1[[#This Row],[Date]]&lt;&gt;"",TEXT(Tableau1[[#This Row],[Date]],"mmm"),"")</f>
        <v>juin</v>
      </c>
      <c r="K110"/>
    </row>
    <row r="111" spans="1:11" x14ac:dyDescent="0.25">
      <c r="A111" s="76">
        <v>43640</v>
      </c>
      <c r="B111" s="77" t="s">
        <v>7</v>
      </c>
      <c r="C111" s="77" t="s">
        <v>12</v>
      </c>
      <c r="D111" s="77">
        <v>223</v>
      </c>
      <c r="E111" s="77">
        <v>6</v>
      </c>
      <c r="F111" s="15">
        <f>IF(Tableau1[[#This Row],[Date]]&lt;&gt;"",Tableau1[[#This Row],[Pièces produites]]-Tableau1[[#This Row],[Rebuts]],"")</f>
        <v>217</v>
      </c>
      <c r="G111" s="5">
        <f>IFERROR(Tableau1[[#This Row],[Rebuts]]/Tableau1[[#This Row],[Pièces produites]],"")</f>
        <v>2.6905829596412557E-2</v>
      </c>
      <c r="H111" s="32">
        <f>IF(Tableau1[[#This Row],[Date]]&lt;&gt;"",$M$13,"")</f>
        <v>180</v>
      </c>
      <c r="I111" s="5" t="str">
        <f>IF(Tableau1[[#This Row],[Date]]&lt;&gt;"",CONCATENATE("s",WEEKNUM(Tableau1[[#This Row],[Date]],21)," - ",YEAR(Tableau1[[#This Row],[Date]])),"")</f>
        <v>s26 - 2019</v>
      </c>
      <c r="J111" s="9" t="str">
        <f>IF(Tableau1[[#This Row],[Date]]&lt;&gt;"",TEXT(Tableau1[[#This Row],[Date]],"mmm"),"")</f>
        <v>juin</v>
      </c>
      <c r="K111"/>
    </row>
    <row r="112" spans="1:11" x14ac:dyDescent="0.25">
      <c r="A112" s="76">
        <v>43640</v>
      </c>
      <c r="B112" s="77" t="s">
        <v>8</v>
      </c>
      <c r="C112" s="77" t="s">
        <v>11</v>
      </c>
      <c r="D112" s="77">
        <v>276</v>
      </c>
      <c r="E112" s="77">
        <v>7</v>
      </c>
      <c r="F112" s="15">
        <f>IF(Tableau1[[#This Row],[Date]]&lt;&gt;"",Tableau1[[#This Row],[Pièces produites]]-Tableau1[[#This Row],[Rebuts]],"")</f>
        <v>269</v>
      </c>
      <c r="G112" s="5">
        <f>IFERROR(Tableau1[[#This Row],[Rebuts]]/Tableau1[[#This Row],[Pièces produites]],"")</f>
        <v>2.5362318840579712E-2</v>
      </c>
      <c r="H112" s="32">
        <f>IF(Tableau1[[#This Row],[Date]]&lt;&gt;"",$M$13,"")</f>
        <v>180</v>
      </c>
      <c r="I112" s="5" t="str">
        <f>IF(Tableau1[[#This Row],[Date]]&lt;&gt;"",CONCATENATE("s",WEEKNUM(Tableau1[[#This Row],[Date]],21)," - ",YEAR(Tableau1[[#This Row],[Date]])),"")</f>
        <v>s26 - 2019</v>
      </c>
      <c r="J112" s="9" t="str">
        <f>IF(Tableau1[[#This Row],[Date]]&lt;&gt;"",TEXT(Tableau1[[#This Row],[Date]],"mmm"),"")</f>
        <v>juin</v>
      </c>
      <c r="K112"/>
    </row>
    <row r="113" spans="1:11" x14ac:dyDescent="0.25">
      <c r="A113" s="76">
        <v>43640</v>
      </c>
      <c r="B113" s="77" t="s">
        <v>8</v>
      </c>
      <c r="C113" s="77" t="s">
        <v>12</v>
      </c>
      <c r="D113" s="77">
        <v>209</v>
      </c>
      <c r="E113" s="77">
        <v>10</v>
      </c>
      <c r="F113" s="15">
        <f>IF(Tableau1[[#This Row],[Date]]&lt;&gt;"",Tableau1[[#This Row],[Pièces produites]]-Tableau1[[#This Row],[Rebuts]],"")</f>
        <v>199</v>
      </c>
      <c r="G113" s="5">
        <f>IFERROR(Tableau1[[#This Row],[Rebuts]]/Tableau1[[#This Row],[Pièces produites]],"")</f>
        <v>4.784688995215311E-2</v>
      </c>
      <c r="H113" s="32">
        <f>IF(Tableau1[[#This Row],[Date]]&lt;&gt;"",$M$13,"")</f>
        <v>180</v>
      </c>
      <c r="I113" s="5" t="str">
        <f>IF(Tableau1[[#This Row],[Date]]&lt;&gt;"",CONCATENATE("s",WEEKNUM(Tableau1[[#This Row],[Date]],21)," - ",YEAR(Tableau1[[#This Row],[Date]])),"")</f>
        <v>s26 - 2019</v>
      </c>
      <c r="J113" s="9" t="str">
        <f>IF(Tableau1[[#This Row],[Date]]&lt;&gt;"",TEXT(Tableau1[[#This Row],[Date]],"mmm"),"")</f>
        <v>juin</v>
      </c>
      <c r="K113"/>
    </row>
    <row r="114" spans="1:11" x14ac:dyDescent="0.25">
      <c r="A114" s="76">
        <v>43640</v>
      </c>
      <c r="B114" s="77" t="s">
        <v>9</v>
      </c>
      <c r="C114" s="77" t="s">
        <v>11</v>
      </c>
      <c r="D114" s="77">
        <v>214</v>
      </c>
      <c r="E114" s="77">
        <v>9</v>
      </c>
      <c r="F114" s="15">
        <f>IF(Tableau1[[#This Row],[Date]]&lt;&gt;"",Tableau1[[#This Row],[Pièces produites]]-Tableau1[[#This Row],[Rebuts]],"")</f>
        <v>205</v>
      </c>
      <c r="G114" s="5">
        <f>IFERROR(Tableau1[[#This Row],[Rebuts]]/Tableau1[[#This Row],[Pièces produites]],"")</f>
        <v>4.2056074766355138E-2</v>
      </c>
      <c r="H114" s="32">
        <f>IF(Tableau1[[#This Row],[Date]]&lt;&gt;"",$M$13,"")</f>
        <v>180</v>
      </c>
      <c r="I114" s="5" t="str">
        <f>IF(Tableau1[[#This Row],[Date]]&lt;&gt;"",CONCATENATE("s",WEEKNUM(Tableau1[[#This Row],[Date]],21)," - ",YEAR(Tableau1[[#This Row],[Date]])),"")</f>
        <v>s26 - 2019</v>
      </c>
      <c r="J114" s="9" t="str">
        <f>IF(Tableau1[[#This Row],[Date]]&lt;&gt;"",TEXT(Tableau1[[#This Row],[Date]],"mmm"),"")</f>
        <v>juin</v>
      </c>
      <c r="K114"/>
    </row>
    <row r="115" spans="1:11" x14ac:dyDescent="0.25">
      <c r="A115" s="76">
        <v>43640</v>
      </c>
      <c r="B115" s="77" t="s">
        <v>9</v>
      </c>
      <c r="C115" s="77" t="s">
        <v>12</v>
      </c>
      <c r="D115" s="77">
        <v>222</v>
      </c>
      <c r="E115" s="77">
        <v>4</v>
      </c>
      <c r="F115" s="15">
        <f>IF(Tableau1[[#This Row],[Date]]&lt;&gt;"",Tableau1[[#This Row],[Pièces produites]]-Tableau1[[#This Row],[Rebuts]],"")</f>
        <v>218</v>
      </c>
      <c r="G115" s="5">
        <f>IFERROR(Tableau1[[#This Row],[Rebuts]]/Tableau1[[#This Row],[Pièces produites]],"")</f>
        <v>1.8018018018018018E-2</v>
      </c>
      <c r="H115" s="32">
        <f>IF(Tableau1[[#This Row],[Date]]&lt;&gt;"",$M$13,"")</f>
        <v>180</v>
      </c>
      <c r="I115" s="5" t="str">
        <f>IF(Tableau1[[#This Row],[Date]]&lt;&gt;"",CONCATENATE("s",WEEKNUM(Tableau1[[#This Row],[Date]],21)," - ",YEAR(Tableau1[[#This Row],[Date]])),"")</f>
        <v>s26 - 2019</v>
      </c>
      <c r="J115" s="9" t="str">
        <f>IF(Tableau1[[#This Row],[Date]]&lt;&gt;"",TEXT(Tableau1[[#This Row],[Date]],"mmm"),"")</f>
        <v>juin</v>
      </c>
      <c r="K115"/>
    </row>
    <row r="116" spans="1:11" x14ac:dyDescent="0.25">
      <c r="A116" s="76">
        <v>43641</v>
      </c>
      <c r="B116" s="77" t="s">
        <v>7</v>
      </c>
      <c r="C116" s="77" t="s">
        <v>11</v>
      </c>
      <c r="D116" s="77">
        <v>223</v>
      </c>
      <c r="E116" s="77">
        <v>3</v>
      </c>
      <c r="F116" s="15">
        <f>IF(Tableau1[[#This Row],[Date]]&lt;&gt;"",Tableau1[[#This Row],[Pièces produites]]-Tableau1[[#This Row],[Rebuts]],"")</f>
        <v>220</v>
      </c>
      <c r="G116" s="5">
        <f>IFERROR(Tableau1[[#This Row],[Rebuts]]/Tableau1[[#This Row],[Pièces produites]],"")</f>
        <v>1.3452914798206279E-2</v>
      </c>
      <c r="H116" s="32">
        <f>IF(Tableau1[[#This Row],[Date]]&lt;&gt;"",$M$13,"")</f>
        <v>180</v>
      </c>
      <c r="I116" s="5" t="str">
        <f>IF(Tableau1[[#This Row],[Date]]&lt;&gt;"",CONCATENATE("s",WEEKNUM(Tableau1[[#This Row],[Date]],21)," - ",YEAR(Tableau1[[#This Row],[Date]])),"")</f>
        <v>s26 - 2019</v>
      </c>
      <c r="J116" s="9" t="str">
        <f>IF(Tableau1[[#This Row],[Date]]&lt;&gt;"",TEXT(Tableau1[[#This Row],[Date]],"mmm"),"")</f>
        <v>juin</v>
      </c>
      <c r="K116"/>
    </row>
    <row r="117" spans="1:11" x14ac:dyDescent="0.25">
      <c r="A117" s="76">
        <v>43641</v>
      </c>
      <c r="B117" s="77" t="s">
        <v>7</v>
      </c>
      <c r="C117" s="77" t="s">
        <v>12</v>
      </c>
      <c r="D117" s="77">
        <v>205</v>
      </c>
      <c r="E117" s="77">
        <v>6</v>
      </c>
      <c r="F117" s="15">
        <f>IF(Tableau1[[#This Row],[Date]]&lt;&gt;"",Tableau1[[#This Row],[Pièces produites]]-Tableau1[[#This Row],[Rebuts]],"")</f>
        <v>199</v>
      </c>
      <c r="G117" s="5">
        <f>IFERROR(Tableau1[[#This Row],[Rebuts]]/Tableau1[[#This Row],[Pièces produites]],"")</f>
        <v>2.9268292682926831E-2</v>
      </c>
      <c r="H117" s="32">
        <f>IF(Tableau1[[#This Row],[Date]]&lt;&gt;"",$M$13,"")</f>
        <v>180</v>
      </c>
      <c r="I117" s="5" t="str">
        <f>IF(Tableau1[[#This Row],[Date]]&lt;&gt;"",CONCATENATE("s",WEEKNUM(Tableau1[[#This Row],[Date]],21)," - ",YEAR(Tableau1[[#This Row],[Date]])),"")</f>
        <v>s26 - 2019</v>
      </c>
      <c r="J117" s="9" t="str">
        <f>IF(Tableau1[[#This Row],[Date]]&lt;&gt;"",TEXT(Tableau1[[#This Row],[Date]],"mmm"),"")</f>
        <v>juin</v>
      </c>
      <c r="K117"/>
    </row>
    <row r="118" spans="1:11" x14ac:dyDescent="0.25">
      <c r="A118" s="76">
        <v>43641</v>
      </c>
      <c r="B118" s="77" t="s">
        <v>8</v>
      </c>
      <c r="C118" s="77" t="s">
        <v>11</v>
      </c>
      <c r="D118" s="77">
        <v>229</v>
      </c>
      <c r="E118" s="77">
        <v>4</v>
      </c>
      <c r="F118" s="15">
        <f>IF(Tableau1[[#This Row],[Date]]&lt;&gt;"",Tableau1[[#This Row],[Pièces produites]]-Tableau1[[#This Row],[Rebuts]],"")</f>
        <v>225</v>
      </c>
      <c r="G118" s="5">
        <f>IFERROR(Tableau1[[#This Row],[Rebuts]]/Tableau1[[#This Row],[Pièces produites]],"")</f>
        <v>1.7467248908296942E-2</v>
      </c>
      <c r="H118" s="32">
        <f>IF(Tableau1[[#This Row],[Date]]&lt;&gt;"",$M$13,"")</f>
        <v>180</v>
      </c>
      <c r="I118" s="5" t="str">
        <f>IF(Tableau1[[#This Row],[Date]]&lt;&gt;"",CONCATENATE("s",WEEKNUM(Tableau1[[#This Row],[Date]],21)," - ",YEAR(Tableau1[[#This Row],[Date]])),"")</f>
        <v>s26 - 2019</v>
      </c>
      <c r="J118" s="9" t="str">
        <f>IF(Tableau1[[#This Row],[Date]]&lt;&gt;"",TEXT(Tableau1[[#This Row],[Date]],"mmm"),"")</f>
        <v>juin</v>
      </c>
      <c r="K118"/>
    </row>
    <row r="119" spans="1:11" x14ac:dyDescent="0.25">
      <c r="A119" s="76">
        <v>43641</v>
      </c>
      <c r="B119" s="77" t="s">
        <v>8</v>
      </c>
      <c r="C119" s="77" t="s">
        <v>12</v>
      </c>
      <c r="D119" s="77">
        <v>227</v>
      </c>
      <c r="E119" s="77">
        <v>5</v>
      </c>
      <c r="F119" s="15">
        <f>IF(Tableau1[[#This Row],[Date]]&lt;&gt;"",Tableau1[[#This Row],[Pièces produites]]-Tableau1[[#This Row],[Rebuts]],"")</f>
        <v>222</v>
      </c>
      <c r="G119" s="5">
        <f>IFERROR(Tableau1[[#This Row],[Rebuts]]/Tableau1[[#This Row],[Pièces produites]],"")</f>
        <v>2.2026431718061675E-2</v>
      </c>
      <c r="H119" s="32">
        <f>IF(Tableau1[[#This Row],[Date]]&lt;&gt;"",$M$13,"")</f>
        <v>180</v>
      </c>
      <c r="I119" s="5" t="str">
        <f>IF(Tableau1[[#This Row],[Date]]&lt;&gt;"",CONCATENATE("s",WEEKNUM(Tableau1[[#This Row],[Date]],21)," - ",YEAR(Tableau1[[#This Row],[Date]])),"")</f>
        <v>s26 - 2019</v>
      </c>
      <c r="J119" s="9" t="str">
        <f>IF(Tableau1[[#This Row],[Date]]&lt;&gt;"",TEXT(Tableau1[[#This Row],[Date]],"mmm"),"")</f>
        <v>juin</v>
      </c>
      <c r="K119"/>
    </row>
    <row r="120" spans="1:11" x14ac:dyDescent="0.25">
      <c r="A120" s="76">
        <v>43641</v>
      </c>
      <c r="B120" s="77" t="s">
        <v>9</v>
      </c>
      <c r="C120" s="77" t="s">
        <v>11</v>
      </c>
      <c r="D120" s="77">
        <v>215</v>
      </c>
      <c r="E120" s="77">
        <v>4</v>
      </c>
      <c r="F120" s="15">
        <f>IF(Tableau1[[#This Row],[Date]]&lt;&gt;"",Tableau1[[#This Row],[Pièces produites]]-Tableau1[[#This Row],[Rebuts]],"")</f>
        <v>211</v>
      </c>
      <c r="G120" s="5">
        <f>IFERROR(Tableau1[[#This Row],[Rebuts]]/Tableau1[[#This Row],[Pièces produites]],"")</f>
        <v>1.8604651162790697E-2</v>
      </c>
      <c r="H120" s="32">
        <f>IF(Tableau1[[#This Row],[Date]]&lt;&gt;"",$M$13,"")</f>
        <v>180</v>
      </c>
      <c r="I120" s="5" t="str">
        <f>IF(Tableau1[[#This Row],[Date]]&lt;&gt;"",CONCATENATE("s",WEEKNUM(Tableau1[[#This Row],[Date]],21)," - ",YEAR(Tableau1[[#This Row],[Date]])),"")</f>
        <v>s26 - 2019</v>
      </c>
      <c r="J120" s="9" t="str">
        <f>IF(Tableau1[[#This Row],[Date]]&lt;&gt;"",TEXT(Tableau1[[#This Row],[Date]],"mmm"),"")</f>
        <v>juin</v>
      </c>
      <c r="K120"/>
    </row>
    <row r="121" spans="1:11" x14ac:dyDescent="0.25">
      <c r="A121" s="76">
        <v>43641</v>
      </c>
      <c r="B121" s="77" t="s">
        <v>9</v>
      </c>
      <c r="C121" s="77" t="s">
        <v>12</v>
      </c>
      <c r="D121" s="77">
        <v>194</v>
      </c>
      <c r="E121" s="77">
        <v>5</v>
      </c>
      <c r="F121" s="15">
        <f>IF(Tableau1[[#This Row],[Date]]&lt;&gt;"",Tableau1[[#This Row],[Pièces produites]]-Tableau1[[#This Row],[Rebuts]],"")</f>
        <v>189</v>
      </c>
      <c r="G121" s="5">
        <f>IFERROR(Tableau1[[#This Row],[Rebuts]]/Tableau1[[#This Row],[Pièces produites]],"")</f>
        <v>2.5773195876288658E-2</v>
      </c>
      <c r="H121" s="32">
        <f>IF(Tableau1[[#This Row],[Date]]&lt;&gt;"",$M$13,"")</f>
        <v>180</v>
      </c>
      <c r="I121" s="5" t="str">
        <f>IF(Tableau1[[#This Row],[Date]]&lt;&gt;"",CONCATENATE("s",WEEKNUM(Tableau1[[#This Row],[Date]],21)," - ",YEAR(Tableau1[[#This Row],[Date]])),"")</f>
        <v>s26 - 2019</v>
      </c>
      <c r="J121" s="9" t="str">
        <f>IF(Tableau1[[#This Row],[Date]]&lt;&gt;"",TEXT(Tableau1[[#This Row],[Date]],"mmm"),"")</f>
        <v>juin</v>
      </c>
      <c r="K121"/>
    </row>
    <row r="122" spans="1:11" x14ac:dyDescent="0.25">
      <c r="A122" s="76">
        <v>43642</v>
      </c>
      <c r="B122" s="77" t="s">
        <v>7</v>
      </c>
      <c r="C122" s="77" t="s">
        <v>11</v>
      </c>
      <c r="D122" s="77">
        <v>281</v>
      </c>
      <c r="E122" s="77">
        <v>2</v>
      </c>
      <c r="F122" s="15">
        <f>IF(Tableau1[[#This Row],[Date]]&lt;&gt;"",Tableau1[[#This Row],[Pièces produites]]-Tableau1[[#This Row],[Rebuts]],"")</f>
        <v>279</v>
      </c>
      <c r="G122" s="5">
        <f>IFERROR(Tableau1[[#This Row],[Rebuts]]/Tableau1[[#This Row],[Pièces produites]],"")</f>
        <v>7.1174377224199285E-3</v>
      </c>
      <c r="H122" s="32">
        <f>IF(Tableau1[[#This Row],[Date]]&lt;&gt;"",$M$13,"")</f>
        <v>180</v>
      </c>
      <c r="I122" s="5" t="str">
        <f>IF(Tableau1[[#This Row],[Date]]&lt;&gt;"",CONCATENATE("s",WEEKNUM(Tableau1[[#This Row],[Date]],21)," - ",YEAR(Tableau1[[#This Row],[Date]])),"")</f>
        <v>s26 - 2019</v>
      </c>
      <c r="J122" s="9" t="str">
        <f>IF(Tableau1[[#This Row],[Date]]&lt;&gt;"",TEXT(Tableau1[[#This Row],[Date]],"mmm"),"")</f>
        <v>juin</v>
      </c>
      <c r="K122"/>
    </row>
    <row r="123" spans="1:11" x14ac:dyDescent="0.25">
      <c r="A123" s="76">
        <v>43642</v>
      </c>
      <c r="B123" s="77" t="s">
        <v>7</v>
      </c>
      <c r="C123" s="77" t="s">
        <v>12</v>
      </c>
      <c r="D123" s="77">
        <v>262</v>
      </c>
      <c r="E123" s="77">
        <v>6</v>
      </c>
      <c r="F123" s="15">
        <f>IF(Tableau1[[#This Row],[Date]]&lt;&gt;"",Tableau1[[#This Row],[Pièces produites]]-Tableau1[[#This Row],[Rebuts]],"")</f>
        <v>256</v>
      </c>
      <c r="G123" s="5">
        <f>IFERROR(Tableau1[[#This Row],[Rebuts]]/Tableau1[[#This Row],[Pièces produites]],"")</f>
        <v>2.2900763358778626E-2</v>
      </c>
      <c r="H123" s="32">
        <f>IF(Tableau1[[#This Row],[Date]]&lt;&gt;"",$M$13,"")</f>
        <v>180</v>
      </c>
      <c r="I123" s="5" t="str">
        <f>IF(Tableau1[[#This Row],[Date]]&lt;&gt;"",CONCATENATE("s",WEEKNUM(Tableau1[[#This Row],[Date]],21)," - ",YEAR(Tableau1[[#This Row],[Date]])),"")</f>
        <v>s26 - 2019</v>
      </c>
      <c r="J123" s="9" t="str">
        <f>IF(Tableau1[[#This Row],[Date]]&lt;&gt;"",TEXT(Tableau1[[#This Row],[Date]],"mmm"),"")</f>
        <v>juin</v>
      </c>
      <c r="K123"/>
    </row>
    <row r="124" spans="1:11" x14ac:dyDescent="0.25">
      <c r="A124" s="76">
        <v>43642</v>
      </c>
      <c r="B124" s="77" t="s">
        <v>8</v>
      </c>
      <c r="C124" s="77" t="s">
        <v>11</v>
      </c>
      <c r="D124" s="77">
        <v>214</v>
      </c>
      <c r="E124" s="77">
        <v>11</v>
      </c>
      <c r="F124" s="15">
        <f>IF(Tableau1[[#This Row],[Date]]&lt;&gt;"",Tableau1[[#This Row],[Pièces produites]]-Tableau1[[#This Row],[Rebuts]],"")</f>
        <v>203</v>
      </c>
      <c r="G124" s="5">
        <f>IFERROR(Tableau1[[#This Row],[Rebuts]]/Tableau1[[#This Row],[Pièces produites]],"")</f>
        <v>5.1401869158878503E-2</v>
      </c>
      <c r="H124" s="32">
        <f>IF(Tableau1[[#This Row],[Date]]&lt;&gt;"",$M$13,"")</f>
        <v>180</v>
      </c>
      <c r="I124" s="5" t="str">
        <f>IF(Tableau1[[#This Row],[Date]]&lt;&gt;"",CONCATENATE("s",WEEKNUM(Tableau1[[#This Row],[Date]],21)," - ",YEAR(Tableau1[[#This Row],[Date]])),"")</f>
        <v>s26 - 2019</v>
      </c>
      <c r="J124" s="9" t="str">
        <f>IF(Tableau1[[#This Row],[Date]]&lt;&gt;"",TEXT(Tableau1[[#This Row],[Date]],"mmm"),"")</f>
        <v>juin</v>
      </c>
      <c r="K124"/>
    </row>
    <row r="125" spans="1:11" x14ac:dyDescent="0.25">
      <c r="A125" s="76">
        <v>43642</v>
      </c>
      <c r="B125" s="77" t="s">
        <v>8</v>
      </c>
      <c r="C125" s="77" t="s">
        <v>12</v>
      </c>
      <c r="D125" s="77">
        <v>208</v>
      </c>
      <c r="E125" s="77">
        <v>3</v>
      </c>
      <c r="F125" s="15">
        <f>IF(Tableau1[[#This Row],[Date]]&lt;&gt;"",Tableau1[[#This Row],[Pièces produites]]-Tableau1[[#This Row],[Rebuts]],"")</f>
        <v>205</v>
      </c>
      <c r="G125" s="5">
        <f>IFERROR(Tableau1[[#This Row],[Rebuts]]/Tableau1[[#This Row],[Pièces produites]],"")</f>
        <v>1.4423076923076924E-2</v>
      </c>
      <c r="H125" s="32">
        <f>IF(Tableau1[[#This Row],[Date]]&lt;&gt;"",$M$13,"")</f>
        <v>180</v>
      </c>
      <c r="I125" s="5" t="str">
        <f>IF(Tableau1[[#This Row],[Date]]&lt;&gt;"",CONCATENATE("s",WEEKNUM(Tableau1[[#This Row],[Date]],21)," - ",YEAR(Tableau1[[#This Row],[Date]])),"")</f>
        <v>s26 - 2019</v>
      </c>
      <c r="J125" s="9" t="str">
        <f>IF(Tableau1[[#This Row],[Date]]&lt;&gt;"",TEXT(Tableau1[[#This Row],[Date]],"mmm"),"")</f>
        <v>juin</v>
      </c>
      <c r="K125"/>
    </row>
    <row r="126" spans="1:11" x14ac:dyDescent="0.25">
      <c r="A126" s="76">
        <v>43642</v>
      </c>
      <c r="B126" s="77" t="s">
        <v>9</v>
      </c>
      <c r="C126" s="77" t="s">
        <v>11</v>
      </c>
      <c r="D126" s="77">
        <v>211</v>
      </c>
      <c r="E126" s="77">
        <v>9</v>
      </c>
      <c r="F126" s="15">
        <f>IF(Tableau1[[#This Row],[Date]]&lt;&gt;"",Tableau1[[#This Row],[Pièces produites]]-Tableau1[[#This Row],[Rebuts]],"")</f>
        <v>202</v>
      </c>
      <c r="G126" s="5">
        <f>IFERROR(Tableau1[[#This Row],[Rebuts]]/Tableau1[[#This Row],[Pièces produites]],"")</f>
        <v>4.2654028436018961E-2</v>
      </c>
      <c r="H126" s="32">
        <f>IF(Tableau1[[#This Row],[Date]]&lt;&gt;"",$M$13,"")</f>
        <v>180</v>
      </c>
      <c r="I126" s="5" t="str">
        <f>IF(Tableau1[[#This Row],[Date]]&lt;&gt;"",CONCATENATE("s",WEEKNUM(Tableau1[[#This Row],[Date]],21)," - ",YEAR(Tableau1[[#This Row],[Date]])),"")</f>
        <v>s26 - 2019</v>
      </c>
      <c r="J126" s="9" t="str">
        <f>IF(Tableau1[[#This Row],[Date]]&lt;&gt;"",TEXT(Tableau1[[#This Row],[Date]],"mmm"),"")</f>
        <v>juin</v>
      </c>
      <c r="K126"/>
    </row>
    <row r="127" spans="1:11" x14ac:dyDescent="0.25">
      <c r="A127" s="76">
        <v>43642</v>
      </c>
      <c r="B127" s="77" t="s">
        <v>9</v>
      </c>
      <c r="C127" s="77" t="s">
        <v>12</v>
      </c>
      <c r="D127" s="77">
        <v>185</v>
      </c>
      <c r="E127" s="77">
        <v>6</v>
      </c>
      <c r="F127" s="15">
        <f>IF(Tableau1[[#This Row],[Date]]&lt;&gt;"",Tableau1[[#This Row],[Pièces produites]]-Tableau1[[#This Row],[Rebuts]],"")</f>
        <v>179</v>
      </c>
      <c r="G127" s="5">
        <f>IFERROR(Tableau1[[#This Row],[Rebuts]]/Tableau1[[#This Row],[Pièces produites]],"")</f>
        <v>3.2432432432432434E-2</v>
      </c>
      <c r="H127" s="32">
        <f>IF(Tableau1[[#This Row],[Date]]&lt;&gt;"",$M$13,"")</f>
        <v>180</v>
      </c>
      <c r="I127" s="5" t="str">
        <f>IF(Tableau1[[#This Row],[Date]]&lt;&gt;"",CONCATENATE("s",WEEKNUM(Tableau1[[#This Row],[Date]],21)," - ",YEAR(Tableau1[[#This Row],[Date]])),"")</f>
        <v>s26 - 2019</v>
      </c>
      <c r="J127" s="9" t="str">
        <f>IF(Tableau1[[#This Row],[Date]]&lt;&gt;"",TEXT(Tableau1[[#This Row],[Date]],"mmm"),"")</f>
        <v>juin</v>
      </c>
      <c r="K127"/>
    </row>
    <row r="128" spans="1:11" x14ac:dyDescent="0.25">
      <c r="A128" s="76">
        <v>43643</v>
      </c>
      <c r="B128" s="77" t="s">
        <v>7</v>
      </c>
      <c r="C128" s="77" t="s">
        <v>11</v>
      </c>
      <c r="D128" s="77">
        <v>257</v>
      </c>
      <c r="E128" s="77">
        <v>5</v>
      </c>
      <c r="F128" s="15">
        <f>IF(Tableau1[[#This Row],[Date]]&lt;&gt;"",Tableau1[[#This Row],[Pièces produites]]-Tableau1[[#This Row],[Rebuts]],"")</f>
        <v>252</v>
      </c>
      <c r="G128" s="5">
        <f>IFERROR(Tableau1[[#This Row],[Rebuts]]/Tableau1[[#This Row],[Pièces produites]],"")</f>
        <v>1.9455252918287938E-2</v>
      </c>
      <c r="H128" s="32">
        <f>IF(Tableau1[[#This Row],[Date]]&lt;&gt;"",$M$13,"")</f>
        <v>180</v>
      </c>
      <c r="I128" s="5" t="str">
        <f>IF(Tableau1[[#This Row],[Date]]&lt;&gt;"",CONCATENATE("s",WEEKNUM(Tableau1[[#This Row],[Date]],21)," - ",YEAR(Tableau1[[#This Row],[Date]])),"")</f>
        <v>s26 - 2019</v>
      </c>
      <c r="J128" s="9" t="str">
        <f>IF(Tableau1[[#This Row],[Date]]&lt;&gt;"",TEXT(Tableau1[[#This Row],[Date]],"mmm"),"")</f>
        <v>juin</v>
      </c>
      <c r="K128"/>
    </row>
    <row r="129" spans="1:11" x14ac:dyDescent="0.25">
      <c r="A129" s="76">
        <v>43643</v>
      </c>
      <c r="B129" s="77" t="s">
        <v>7</v>
      </c>
      <c r="C129" s="77" t="s">
        <v>12</v>
      </c>
      <c r="D129" s="77">
        <v>220</v>
      </c>
      <c r="E129" s="77">
        <v>6</v>
      </c>
      <c r="F129" s="15">
        <f>IF(Tableau1[[#This Row],[Date]]&lt;&gt;"",Tableau1[[#This Row],[Pièces produites]]-Tableau1[[#This Row],[Rebuts]],"")</f>
        <v>214</v>
      </c>
      <c r="G129" s="5">
        <f>IFERROR(Tableau1[[#This Row],[Rebuts]]/Tableau1[[#This Row],[Pièces produites]],"")</f>
        <v>2.7272727272727271E-2</v>
      </c>
      <c r="H129" s="32">
        <f>IF(Tableau1[[#This Row],[Date]]&lt;&gt;"",$M$13,"")</f>
        <v>180</v>
      </c>
      <c r="I129" s="5" t="str">
        <f>IF(Tableau1[[#This Row],[Date]]&lt;&gt;"",CONCATENATE("s",WEEKNUM(Tableau1[[#This Row],[Date]],21)," - ",YEAR(Tableau1[[#This Row],[Date]])),"")</f>
        <v>s26 - 2019</v>
      </c>
      <c r="J129" s="9" t="str">
        <f>IF(Tableau1[[#This Row],[Date]]&lt;&gt;"",TEXT(Tableau1[[#This Row],[Date]],"mmm"),"")</f>
        <v>juin</v>
      </c>
      <c r="K129"/>
    </row>
    <row r="130" spans="1:11" x14ac:dyDescent="0.25">
      <c r="A130" s="76">
        <v>43643</v>
      </c>
      <c r="B130" s="77" t="s">
        <v>8</v>
      </c>
      <c r="C130" s="77" t="s">
        <v>11</v>
      </c>
      <c r="D130" s="77">
        <v>248</v>
      </c>
      <c r="E130" s="77">
        <v>5</v>
      </c>
      <c r="F130" s="15">
        <f>IF(Tableau1[[#This Row],[Date]]&lt;&gt;"",Tableau1[[#This Row],[Pièces produites]]-Tableau1[[#This Row],[Rebuts]],"")</f>
        <v>243</v>
      </c>
      <c r="G130" s="5">
        <f>IFERROR(Tableau1[[#This Row],[Rebuts]]/Tableau1[[#This Row],[Pièces produites]],"")</f>
        <v>2.0161290322580645E-2</v>
      </c>
      <c r="H130" s="32">
        <f>IF(Tableau1[[#This Row],[Date]]&lt;&gt;"",$M$13,"")</f>
        <v>180</v>
      </c>
      <c r="I130" s="5" t="str">
        <f>IF(Tableau1[[#This Row],[Date]]&lt;&gt;"",CONCATENATE("s",WEEKNUM(Tableau1[[#This Row],[Date]],21)," - ",YEAR(Tableau1[[#This Row],[Date]])),"")</f>
        <v>s26 - 2019</v>
      </c>
      <c r="J130" s="9" t="str">
        <f>IF(Tableau1[[#This Row],[Date]]&lt;&gt;"",TEXT(Tableau1[[#This Row],[Date]],"mmm"),"")</f>
        <v>juin</v>
      </c>
      <c r="K130"/>
    </row>
    <row r="131" spans="1:11" x14ac:dyDescent="0.25">
      <c r="A131" s="76">
        <v>43643</v>
      </c>
      <c r="B131" s="77" t="s">
        <v>8</v>
      </c>
      <c r="C131" s="77" t="s">
        <v>12</v>
      </c>
      <c r="D131" s="77">
        <v>207</v>
      </c>
      <c r="E131" s="77">
        <v>6</v>
      </c>
      <c r="F131" s="15">
        <f>IF(Tableau1[[#This Row],[Date]]&lt;&gt;"",Tableau1[[#This Row],[Pièces produites]]-Tableau1[[#This Row],[Rebuts]],"")</f>
        <v>201</v>
      </c>
      <c r="G131" s="5">
        <f>IFERROR(Tableau1[[#This Row],[Rebuts]]/Tableau1[[#This Row],[Pièces produites]],"")</f>
        <v>2.8985507246376812E-2</v>
      </c>
      <c r="H131" s="32">
        <f>IF(Tableau1[[#This Row],[Date]]&lt;&gt;"",$M$13,"")</f>
        <v>180</v>
      </c>
      <c r="I131" s="5" t="str">
        <f>IF(Tableau1[[#This Row],[Date]]&lt;&gt;"",CONCATENATE("s",WEEKNUM(Tableau1[[#This Row],[Date]],21)," - ",YEAR(Tableau1[[#This Row],[Date]])),"")</f>
        <v>s26 - 2019</v>
      </c>
      <c r="J131" s="9" t="str">
        <f>IF(Tableau1[[#This Row],[Date]]&lt;&gt;"",TEXT(Tableau1[[#This Row],[Date]],"mmm"),"")</f>
        <v>juin</v>
      </c>
      <c r="K131"/>
    </row>
    <row r="132" spans="1:11" x14ac:dyDescent="0.25">
      <c r="A132" s="76">
        <v>43643</v>
      </c>
      <c r="B132" s="77" t="s">
        <v>9</v>
      </c>
      <c r="C132" s="77" t="s">
        <v>11</v>
      </c>
      <c r="D132" s="77">
        <v>218</v>
      </c>
      <c r="E132" s="77">
        <v>8</v>
      </c>
      <c r="F132" s="15">
        <f>IF(Tableau1[[#This Row],[Date]]&lt;&gt;"",Tableau1[[#This Row],[Pièces produites]]-Tableau1[[#This Row],[Rebuts]],"")</f>
        <v>210</v>
      </c>
      <c r="G132" s="5">
        <f>IFERROR(Tableau1[[#This Row],[Rebuts]]/Tableau1[[#This Row],[Pièces produites]],"")</f>
        <v>3.669724770642202E-2</v>
      </c>
      <c r="H132" s="32">
        <f>IF(Tableau1[[#This Row],[Date]]&lt;&gt;"",$M$13,"")</f>
        <v>180</v>
      </c>
      <c r="I132" s="5" t="str">
        <f>IF(Tableau1[[#This Row],[Date]]&lt;&gt;"",CONCATENATE("s",WEEKNUM(Tableau1[[#This Row],[Date]],21)," - ",YEAR(Tableau1[[#This Row],[Date]])),"")</f>
        <v>s26 - 2019</v>
      </c>
      <c r="J132" s="9" t="str">
        <f>IF(Tableau1[[#This Row],[Date]]&lt;&gt;"",TEXT(Tableau1[[#This Row],[Date]],"mmm"),"")</f>
        <v>juin</v>
      </c>
      <c r="K132"/>
    </row>
    <row r="133" spans="1:11" x14ac:dyDescent="0.25">
      <c r="A133" s="76">
        <v>43643</v>
      </c>
      <c r="B133" s="77" t="s">
        <v>9</v>
      </c>
      <c r="C133" s="77" t="s">
        <v>12</v>
      </c>
      <c r="D133" s="77">
        <v>216</v>
      </c>
      <c r="E133" s="77">
        <v>6</v>
      </c>
      <c r="F133" s="15">
        <f>IF(Tableau1[[#This Row],[Date]]&lt;&gt;"",Tableau1[[#This Row],[Pièces produites]]-Tableau1[[#This Row],[Rebuts]],"")</f>
        <v>210</v>
      </c>
      <c r="G133" s="5">
        <f>IFERROR(Tableau1[[#This Row],[Rebuts]]/Tableau1[[#This Row],[Pièces produites]],"")</f>
        <v>2.7777777777777776E-2</v>
      </c>
      <c r="H133" s="32">
        <f>IF(Tableau1[[#This Row],[Date]]&lt;&gt;"",$M$13,"")</f>
        <v>180</v>
      </c>
      <c r="I133" s="5" t="str">
        <f>IF(Tableau1[[#This Row],[Date]]&lt;&gt;"",CONCATENATE("s",WEEKNUM(Tableau1[[#This Row],[Date]],21)," - ",YEAR(Tableau1[[#This Row],[Date]])),"")</f>
        <v>s26 - 2019</v>
      </c>
      <c r="J133" s="9" t="str">
        <f>IF(Tableau1[[#This Row],[Date]]&lt;&gt;"",TEXT(Tableau1[[#This Row],[Date]],"mmm"),"")</f>
        <v>juin</v>
      </c>
      <c r="K133"/>
    </row>
    <row r="134" spans="1:11" x14ac:dyDescent="0.25">
      <c r="A134" s="76">
        <v>43644</v>
      </c>
      <c r="B134" s="77" t="s">
        <v>7</v>
      </c>
      <c r="C134" s="77" t="s">
        <v>11</v>
      </c>
      <c r="D134" s="77">
        <v>233</v>
      </c>
      <c r="E134" s="77">
        <v>7</v>
      </c>
      <c r="F134" s="15">
        <f>IF(Tableau1[[#This Row],[Date]]&lt;&gt;"",Tableau1[[#This Row],[Pièces produites]]-Tableau1[[#This Row],[Rebuts]],"")</f>
        <v>226</v>
      </c>
      <c r="G134" s="5">
        <f>IFERROR(Tableau1[[#This Row],[Rebuts]]/Tableau1[[#This Row],[Pièces produites]],"")</f>
        <v>3.0042918454935622E-2</v>
      </c>
      <c r="H134" s="32">
        <f>IF(Tableau1[[#This Row],[Date]]&lt;&gt;"",$M$13,"")</f>
        <v>180</v>
      </c>
      <c r="I134" s="5" t="str">
        <f>IF(Tableau1[[#This Row],[Date]]&lt;&gt;"",CONCATENATE("s",WEEKNUM(Tableau1[[#This Row],[Date]],21)," - ",YEAR(Tableau1[[#This Row],[Date]])),"")</f>
        <v>s26 - 2019</v>
      </c>
      <c r="J134" s="9" t="str">
        <f>IF(Tableau1[[#This Row],[Date]]&lt;&gt;"",TEXT(Tableau1[[#This Row],[Date]],"mmm"),"")</f>
        <v>juin</v>
      </c>
      <c r="K134"/>
    </row>
    <row r="135" spans="1:11" x14ac:dyDescent="0.25">
      <c r="A135" s="76">
        <v>43644</v>
      </c>
      <c r="B135" s="77" t="s">
        <v>7</v>
      </c>
      <c r="C135" s="77" t="s">
        <v>12</v>
      </c>
      <c r="D135" s="77">
        <v>237</v>
      </c>
      <c r="E135" s="77">
        <v>6</v>
      </c>
      <c r="F135" s="15">
        <f>IF(Tableau1[[#This Row],[Date]]&lt;&gt;"",Tableau1[[#This Row],[Pièces produites]]-Tableau1[[#This Row],[Rebuts]],"")</f>
        <v>231</v>
      </c>
      <c r="G135" s="5">
        <f>IFERROR(Tableau1[[#This Row],[Rebuts]]/Tableau1[[#This Row],[Pièces produites]],"")</f>
        <v>2.5316455696202531E-2</v>
      </c>
      <c r="H135" s="32">
        <f>IF(Tableau1[[#This Row],[Date]]&lt;&gt;"",$M$13,"")</f>
        <v>180</v>
      </c>
      <c r="I135" s="5" t="str">
        <f>IF(Tableau1[[#This Row],[Date]]&lt;&gt;"",CONCATENATE("s",WEEKNUM(Tableau1[[#This Row],[Date]],21)," - ",YEAR(Tableau1[[#This Row],[Date]])),"")</f>
        <v>s26 - 2019</v>
      </c>
      <c r="J135" s="9" t="str">
        <f>IF(Tableau1[[#This Row],[Date]]&lt;&gt;"",TEXT(Tableau1[[#This Row],[Date]],"mmm"),"")</f>
        <v>juin</v>
      </c>
      <c r="K135"/>
    </row>
    <row r="136" spans="1:11" x14ac:dyDescent="0.25">
      <c r="A136" s="76">
        <v>43644</v>
      </c>
      <c r="B136" s="77" t="s">
        <v>8</v>
      </c>
      <c r="C136" s="77" t="s">
        <v>11</v>
      </c>
      <c r="D136" s="77">
        <v>238</v>
      </c>
      <c r="E136" s="77">
        <v>4</v>
      </c>
      <c r="F136" s="15">
        <f>IF(Tableau1[[#This Row],[Date]]&lt;&gt;"",Tableau1[[#This Row],[Pièces produites]]-Tableau1[[#This Row],[Rebuts]],"")</f>
        <v>234</v>
      </c>
      <c r="G136" s="5">
        <f>IFERROR(Tableau1[[#This Row],[Rebuts]]/Tableau1[[#This Row],[Pièces produites]],"")</f>
        <v>1.680672268907563E-2</v>
      </c>
      <c r="H136" s="32">
        <f>IF(Tableau1[[#This Row],[Date]]&lt;&gt;"",$M$13,"")</f>
        <v>180</v>
      </c>
      <c r="I136" s="5" t="str">
        <f>IF(Tableau1[[#This Row],[Date]]&lt;&gt;"",CONCATENATE("s",WEEKNUM(Tableau1[[#This Row],[Date]],21)," - ",YEAR(Tableau1[[#This Row],[Date]])),"")</f>
        <v>s26 - 2019</v>
      </c>
      <c r="J136" s="9" t="str">
        <f>IF(Tableau1[[#This Row],[Date]]&lt;&gt;"",TEXT(Tableau1[[#This Row],[Date]],"mmm"),"")</f>
        <v>juin</v>
      </c>
      <c r="K136"/>
    </row>
    <row r="137" spans="1:11" x14ac:dyDescent="0.25">
      <c r="A137" s="76">
        <v>43644</v>
      </c>
      <c r="B137" s="77" t="s">
        <v>8</v>
      </c>
      <c r="C137" s="77" t="s">
        <v>12</v>
      </c>
      <c r="D137" s="77">
        <v>193</v>
      </c>
      <c r="E137" s="77">
        <v>5</v>
      </c>
      <c r="F137" s="15">
        <f>IF(Tableau1[[#This Row],[Date]]&lt;&gt;"",Tableau1[[#This Row],[Pièces produites]]-Tableau1[[#This Row],[Rebuts]],"")</f>
        <v>188</v>
      </c>
      <c r="G137" s="5">
        <f>IFERROR(Tableau1[[#This Row],[Rebuts]]/Tableau1[[#This Row],[Pièces produites]],"")</f>
        <v>2.5906735751295335E-2</v>
      </c>
      <c r="H137" s="32">
        <f>IF(Tableau1[[#This Row],[Date]]&lt;&gt;"",$M$13,"")</f>
        <v>180</v>
      </c>
      <c r="I137" s="5" t="str">
        <f>IF(Tableau1[[#This Row],[Date]]&lt;&gt;"",CONCATENATE("s",WEEKNUM(Tableau1[[#This Row],[Date]],21)," - ",YEAR(Tableau1[[#This Row],[Date]])),"")</f>
        <v>s26 - 2019</v>
      </c>
      <c r="J137" s="9" t="str">
        <f>IF(Tableau1[[#This Row],[Date]]&lt;&gt;"",TEXT(Tableau1[[#This Row],[Date]],"mmm"),"")</f>
        <v>juin</v>
      </c>
      <c r="K137"/>
    </row>
    <row r="138" spans="1:11" x14ac:dyDescent="0.25">
      <c r="A138" s="76">
        <v>43644</v>
      </c>
      <c r="B138" s="77" t="s">
        <v>9</v>
      </c>
      <c r="C138" s="77" t="s">
        <v>11</v>
      </c>
      <c r="D138" s="77">
        <v>219</v>
      </c>
      <c r="E138" s="77">
        <v>6</v>
      </c>
      <c r="F138" s="15">
        <f>IF(Tableau1[[#This Row],[Date]]&lt;&gt;"",Tableau1[[#This Row],[Pièces produites]]-Tableau1[[#This Row],[Rebuts]],"")</f>
        <v>213</v>
      </c>
      <c r="G138" s="5">
        <f>IFERROR(Tableau1[[#This Row],[Rebuts]]/Tableau1[[#This Row],[Pièces produites]],"")</f>
        <v>2.7397260273972601E-2</v>
      </c>
      <c r="H138" s="32">
        <f>IF(Tableau1[[#This Row],[Date]]&lt;&gt;"",$M$13,"")</f>
        <v>180</v>
      </c>
      <c r="I138" s="5" t="str">
        <f>IF(Tableau1[[#This Row],[Date]]&lt;&gt;"",CONCATENATE("s",WEEKNUM(Tableau1[[#This Row],[Date]],21)," - ",YEAR(Tableau1[[#This Row],[Date]])),"")</f>
        <v>s26 - 2019</v>
      </c>
      <c r="J138" s="9" t="str">
        <f>IF(Tableau1[[#This Row],[Date]]&lt;&gt;"",TEXT(Tableau1[[#This Row],[Date]],"mmm"),"")</f>
        <v>juin</v>
      </c>
      <c r="K138"/>
    </row>
    <row r="139" spans="1:11" x14ac:dyDescent="0.25">
      <c r="A139" s="76">
        <v>43644</v>
      </c>
      <c r="B139" s="77" t="s">
        <v>9</v>
      </c>
      <c r="C139" s="77" t="s">
        <v>12</v>
      </c>
      <c r="D139" s="77">
        <v>194</v>
      </c>
      <c r="E139" s="77">
        <v>2</v>
      </c>
      <c r="F139" s="15">
        <f>IF(Tableau1[[#This Row],[Date]]&lt;&gt;"",Tableau1[[#This Row],[Pièces produites]]-Tableau1[[#This Row],[Rebuts]],"")</f>
        <v>192</v>
      </c>
      <c r="G139" s="5">
        <f>IFERROR(Tableau1[[#This Row],[Rebuts]]/Tableau1[[#This Row],[Pièces produites]],"")</f>
        <v>1.0309278350515464E-2</v>
      </c>
      <c r="H139" s="32">
        <f>IF(Tableau1[[#This Row],[Date]]&lt;&gt;"",$M$13,"")</f>
        <v>180</v>
      </c>
      <c r="I139" s="5" t="str">
        <f>IF(Tableau1[[#This Row],[Date]]&lt;&gt;"",CONCATENATE("s",WEEKNUM(Tableau1[[#This Row],[Date]],21)," - ",YEAR(Tableau1[[#This Row],[Date]])),"")</f>
        <v>s26 - 2019</v>
      </c>
      <c r="J139" s="9" t="str">
        <f>IF(Tableau1[[#This Row],[Date]]&lt;&gt;"",TEXT(Tableau1[[#This Row],[Date]],"mmm"),"")</f>
        <v>juin</v>
      </c>
      <c r="K139"/>
    </row>
    <row r="140" spans="1:11" x14ac:dyDescent="0.25">
      <c r="A140" s="76">
        <v>43645</v>
      </c>
      <c r="B140" s="77" t="s">
        <v>7</v>
      </c>
      <c r="C140" s="77" t="s">
        <v>12</v>
      </c>
      <c r="D140" s="77">
        <v>212</v>
      </c>
      <c r="E140" s="77">
        <v>5</v>
      </c>
      <c r="F140" s="15">
        <f>IF(Tableau1[[#This Row],[Date]]&lt;&gt;"",Tableau1[[#This Row],[Pièces produites]]-Tableau1[[#This Row],[Rebuts]],"")</f>
        <v>207</v>
      </c>
      <c r="G140" s="5">
        <f>IFERROR(Tableau1[[#This Row],[Rebuts]]/Tableau1[[#This Row],[Pièces produites]],"")</f>
        <v>2.358490566037736E-2</v>
      </c>
      <c r="H140" s="32">
        <f>IF(Tableau1[[#This Row],[Date]]&lt;&gt;"",$M$13,"")</f>
        <v>180</v>
      </c>
      <c r="I140" s="5" t="str">
        <f>IF(Tableau1[[#This Row],[Date]]&lt;&gt;"",CONCATENATE("s",WEEKNUM(Tableau1[[#This Row],[Date]],21)," - ",YEAR(Tableau1[[#This Row],[Date]])),"")</f>
        <v>s26 - 2019</v>
      </c>
      <c r="J140" s="9" t="str">
        <f>IF(Tableau1[[#This Row],[Date]]&lt;&gt;"",TEXT(Tableau1[[#This Row],[Date]],"mmm"),"")</f>
        <v>juin</v>
      </c>
      <c r="K140"/>
    </row>
    <row r="141" spans="1:11" x14ac:dyDescent="0.25">
      <c r="A141" s="76">
        <v>43645</v>
      </c>
      <c r="B141" s="77" t="s">
        <v>8</v>
      </c>
      <c r="C141" s="77" t="s">
        <v>11</v>
      </c>
      <c r="D141" s="77">
        <v>216</v>
      </c>
      <c r="E141" s="77">
        <v>4</v>
      </c>
      <c r="F141" s="15">
        <f>IF(Tableau1[[#This Row],[Date]]&lt;&gt;"",Tableau1[[#This Row],[Pièces produites]]-Tableau1[[#This Row],[Rebuts]],"")</f>
        <v>212</v>
      </c>
      <c r="G141" s="5">
        <f>IFERROR(Tableau1[[#This Row],[Rebuts]]/Tableau1[[#This Row],[Pièces produites]],"")</f>
        <v>1.8518518518518517E-2</v>
      </c>
      <c r="H141" s="32">
        <f>IF(Tableau1[[#This Row],[Date]]&lt;&gt;"",$M$13,"")</f>
        <v>180</v>
      </c>
      <c r="I141" s="5" t="str">
        <f>IF(Tableau1[[#This Row],[Date]]&lt;&gt;"",CONCATENATE("s",WEEKNUM(Tableau1[[#This Row],[Date]],21)," - ",YEAR(Tableau1[[#This Row],[Date]])),"")</f>
        <v>s26 - 2019</v>
      </c>
      <c r="J141" s="9" t="str">
        <f>IF(Tableau1[[#This Row],[Date]]&lt;&gt;"",TEXT(Tableau1[[#This Row],[Date]],"mmm"),"")</f>
        <v>juin</v>
      </c>
      <c r="K141"/>
    </row>
    <row r="142" spans="1:11" x14ac:dyDescent="0.25">
      <c r="A142" s="76">
        <v>43645</v>
      </c>
      <c r="B142" s="77" t="s">
        <v>8</v>
      </c>
      <c r="C142" s="77" t="s">
        <v>12</v>
      </c>
      <c r="D142" s="77">
        <v>193</v>
      </c>
      <c r="E142" s="77">
        <v>7</v>
      </c>
      <c r="F142" s="15">
        <f>IF(Tableau1[[#This Row],[Date]]&lt;&gt;"",Tableau1[[#This Row],[Pièces produites]]-Tableau1[[#This Row],[Rebuts]],"")</f>
        <v>186</v>
      </c>
      <c r="G142" s="5">
        <f>IFERROR(Tableau1[[#This Row],[Rebuts]]/Tableau1[[#This Row],[Pièces produites]],"")</f>
        <v>3.6269430051813469E-2</v>
      </c>
      <c r="H142" s="32">
        <f>IF(Tableau1[[#This Row],[Date]]&lt;&gt;"",$M$13,"")</f>
        <v>180</v>
      </c>
      <c r="I142" s="5" t="str">
        <f>IF(Tableau1[[#This Row],[Date]]&lt;&gt;"",CONCATENATE("s",WEEKNUM(Tableau1[[#This Row],[Date]],21)," - ",YEAR(Tableau1[[#This Row],[Date]])),"")</f>
        <v>s26 - 2019</v>
      </c>
      <c r="J142" s="9" t="str">
        <f>IF(Tableau1[[#This Row],[Date]]&lt;&gt;"",TEXT(Tableau1[[#This Row],[Date]],"mmm"),"")</f>
        <v>juin</v>
      </c>
      <c r="K142"/>
    </row>
    <row r="143" spans="1:11" x14ac:dyDescent="0.25">
      <c r="A143" s="76">
        <v>43645</v>
      </c>
      <c r="B143" s="77" t="s">
        <v>9</v>
      </c>
      <c r="C143" s="77" t="s">
        <v>11</v>
      </c>
      <c r="D143" s="77">
        <v>190</v>
      </c>
      <c r="E143" s="77">
        <v>3</v>
      </c>
      <c r="F143" s="15">
        <f>IF(Tableau1[[#This Row],[Date]]&lt;&gt;"",Tableau1[[#This Row],[Pièces produites]]-Tableau1[[#This Row],[Rebuts]],"")</f>
        <v>187</v>
      </c>
      <c r="G143" s="5">
        <f>IFERROR(Tableau1[[#This Row],[Rebuts]]/Tableau1[[#This Row],[Pièces produites]],"")</f>
        <v>1.5789473684210527E-2</v>
      </c>
      <c r="H143" s="32">
        <f>IF(Tableau1[[#This Row],[Date]]&lt;&gt;"",$M$13,"")</f>
        <v>180</v>
      </c>
      <c r="I143" s="5" t="str">
        <f>IF(Tableau1[[#This Row],[Date]]&lt;&gt;"",CONCATENATE("s",WEEKNUM(Tableau1[[#This Row],[Date]],21)," - ",YEAR(Tableau1[[#This Row],[Date]])),"")</f>
        <v>s26 - 2019</v>
      </c>
      <c r="J143" s="9" t="str">
        <f>IF(Tableau1[[#This Row],[Date]]&lt;&gt;"",TEXT(Tableau1[[#This Row],[Date]],"mmm"),"")</f>
        <v>juin</v>
      </c>
      <c r="K143"/>
    </row>
    <row r="144" spans="1:11" x14ac:dyDescent="0.25">
      <c r="A144" s="76">
        <v>43645</v>
      </c>
      <c r="B144" s="77" t="s">
        <v>9</v>
      </c>
      <c r="C144" s="77" t="s">
        <v>12</v>
      </c>
      <c r="D144" s="77">
        <v>201</v>
      </c>
      <c r="E144" s="77">
        <v>8</v>
      </c>
      <c r="F144" s="15">
        <f>IF(Tableau1[[#This Row],[Date]]&lt;&gt;"",Tableau1[[#This Row],[Pièces produites]]-Tableau1[[#This Row],[Rebuts]],"")</f>
        <v>193</v>
      </c>
      <c r="G144" s="5">
        <f>IFERROR(Tableau1[[#This Row],[Rebuts]]/Tableau1[[#This Row],[Pièces produites]],"")</f>
        <v>3.9800995024875621E-2</v>
      </c>
      <c r="H144" s="32">
        <f>IF(Tableau1[[#This Row],[Date]]&lt;&gt;"",$M$13,"")</f>
        <v>180</v>
      </c>
      <c r="I144" s="5" t="str">
        <f>IF(Tableau1[[#This Row],[Date]]&lt;&gt;"",CONCATENATE("s",WEEKNUM(Tableau1[[#This Row],[Date]],21)," - ",YEAR(Tableau1[[#This Row],[Date]])),"")</f>
        <v>s26 - 2019</v>
      </c>
      <c r="J144" s="9" t="str">
        <f>IF(Tableau1[[#This Row],[Date]]&lt;&gt;"",TEXT(Tableau1[[#This Row],[Date]],"mmm"),"")</f>
        <v>juin</v>
      </c>
      <c r="K144"/>
    </row>
    <row r="145" spans="1:11" x14ac:dyDescent="0.25">
      <c r="A145" s="76">
        <v>43645</v>
      </c>
      <c r="B145" s="77" t="s">
        <v>7</v>
      </c>
      <c r="C145" s="77" t="s">
        <v>11</v>
      </c>
      <c r="D145" s="77">
        <v>236</v>
      </c>
      <c r="E145" s="77">
        <v>5</v>
      </c>
      <c r="F145" s="15">
        <f>IF(Tableau1[[#This Row],[Date]]&lt;&gt;"",Tableau1[[#This Row],[Pièces produites]]-Tableau1[[#This Row],[Rebuts]],"")</f>
        <v>231</v>
      </c>
      <c r="G145" s="5">
        <f>IFERROR(Tableau1[[#This Row],[Rebuts]]/Tableau1[[#This Row],[Pièces produites]],"")</f>
        <v>2.1186440677966101E-2</v>
      </c>
      <c r="H145" s="32">
        <f>IF(Tableau1[[#This Row],[Date]]&lt;&gt;"",$M$13,"")</f>
        <v>180</v>
      </c>
      <c r="I145" s="5" t="str">
        <f>IF(Tableau1[[#This Row],[Date]]&lt;&gt;"",CONCATENATE("s",WEEKNUM(Tableau1[[#This Row],[Date]],21)," - ",YEAR(Tableau1[[#This Row],[Date]])),"")</f>
        <v>s26 - 2019</v>
      </c>
      <c r="J145" s="9" t="str">
        <f>IF(Tableau1[[#This Row],[Date]]&lt;&gt;"",TEXT(Tableau1[[#This Row],[Date]],"mmm"),"")</f>
        <v>juin</v>
      </c>
      <c r="K145"/>
    </row>
    <row r="146" spans="1:11" x14ac:dyDescent="0.25">
      <c r="A146" s="76">
        <v>43647</v>
      </c>
      <c r="B146" s="77" t="s">
        <v>7</v>
      </c>
      <c r="C146" s="77" t="s">
        <v>11</v>
      </c>
      <c r="D146" s="77">
        <v>263</v>
      </c>
      <c r="E146" s="77">
        <v>9</v>
      </c>
      <c r="F146" s="15">
        <f>IF(Tableau1[[#This Row],[Date]]&lt;&gt;"",Tableau1[[#This Row],[Pièces produites]]-Tableau1[[#This Row],[Rebuts]],"")</f>
        <v>254</v>
      </c>
      <c r="G146" s="5">
        <f>IFERROR(Tableau1[[#This Row],[Rebuts]]/Tableau1[[#This Row],[Pièces produites]],"")</f>
        <v>3.4220532319391636E-2</v>
      </c>
      <c r="H146" s="32">
        <f>IF(Tableau1[[#This Row],[Date]]&lt;&gt;"",$M$13,"")</f>
        <v>180</v>
      </c>
      <c r="I146" s="5" t="str">
        <f>IF(Tableau1[[#This Row],[Date]]&lt;&gt;"",CONCATENATE("s",WEEKNUM(Tableau1[[#This Row],[Date]],21)," - ",YEAR(Tableau1[[#This Row],[Date]])),"")</f>
        <v>s27 - 2019</v>
      </c>
      <c r="J146" s="9" t="str">
        <f>IF(Tableau1[[#This Row],[Date]]&lt;&gt;"",TEXT(Tableau1[[#This Row],[Date]],"mmm"),"")</f>
        <v>juil</v>
      </c>
      <c r="K146"/>
    </row>
    <row r="147" spans="1:11" x14ac:dyDescent="0.25">
      <c r="A147" s="76">
        <v>43647</v>
      </c>
      <c r="B147" s="77" t="s">
        <v>7</v>
      </c>
      <c r="C147" s="77" t="s">
        <v>12</v>
      </c>
      <c r="D147" s="77">
        <v>264</v>
      </c>
      <c r="E147" s="77">
        <v>7</v>
      </c>
      <c r="F147" s="15">
        <f>IF(Tableau1[[#This Row],[Date]]&lt;&gt;"",Tableau1[[#This Row],[Pièces produites]]-Tableau1[[#This Row],[Rebuts]],"")</f>
        <v>257</v>
      </c>
      <c r="G147" s="5">
        <f>IFERROR(Tableau1[[#This Row],[Rebuts]]/Tableau1[[#This Row],[Pièces produites]],"")</f>
        <v>2.6515151515151516E-2</v>
      </c>
      <c r="H147" s="32">
        <f>IF(Tableau1[[#This Row],[Date]]&lt;&gt;"",$M$13,"")</f>
        <v>180</v>
      </c>
      <c r="I147" s="5" t="str">
        <f>IF(Tableau1[[#This Row],[Date]]&lt;&gt;"",CONCATENATE("s",WEEKNUM(Tableau1[[#This Row],[Date]],21)," - ",YEAR(Tableau1[[#This Row],[Date]])),"")</f>
        <v>s27 - 2019</v>
      </c>
      <c r="J147" s="9" t="str">
        <f>IF(Tableau1[[#This Row],[Date]]&lt;&gt;"",TEXT(Tableau1[[#This Row],[Date]],"mmm"),"")</f>
        <v>juil</v>
      </c>
      <c r="K147"/>
    </row>
    <row r="148" spans="1:11" x14ac:dyDescent="0.25">
      <c r="A148" s="76">
        <v>43647</v>
      </c>
      <c r="B148" s="77" t="s">
        <v>8</v>
      </c>
      <c r="C148" s="77" t="s">
        <v>11</v>
      </c>
      <c r="D148" s="77">
        <v>241</v>
      </c>
      <c r="E148" s="77">
        <v>4</v>
      </c>
      <c r="F148" s="15">
        <f>IF(Tableau1[[#This Row],[Date]]&lt;&gt;"",Tableau1[[#This Row],[Pièces produites]]-Tableau1[[#This Row],[Rebuts]],"")</f>
        <v>237</v>
      </c>
      <c r="G148" s="5">
        <f>IFERROR(Tableau1[[#This Row],[Rebuts]]/Tableau1[[#This Row],[Pièces produites]],"")</f>
        <v>1.6597510373443983E-2</v>
      </c>
      <c r="H148" s="32">
        <f>IF(Tableau1[[#This Row],[Date]]&lt;&gt;"",$M$13,"")</f>
        <v>180</v>
      </c>
      <c r="I148" s="5" t="str">
        <f>IF(Tableau1[[#This Row],[Date]]&lt;&gt;"",CONCATENATE("s",WEEKNUM(Tableau1[[#This Row],[Date]],21)," - ",YEAR(Tableau1[[#This Row],[Date]])),"")</f>
        <v>s27 - 2019</v>
      </c>
      <c r="J148" s="9" t="str">
        <f>IF(Tableau1[[#This Row],[Date]]&lt;&gt;"",TEXT(Tableau1[[#This Row],[Date]],"mmm"),"")</f>
        <v>juil</v>
      </c>
      <c r="K148"/>
    </row>
    <row r="149" spans="1:11" x14ac:dyDescent="0.25">
      <c r="A149" s="76">
        <v>43647</v>
      </c>
      <c r="B149" s="77" t="s">
        <v>8</v>
      </c>
      <c r="C149" s="77" t="s">
        <v>12</v>
      </c>
      <c r="D149" s="77">
        <v>195</v>
      </c>
      <c r="E149" s="77">
        <v>6</v>
      </c>
      <c r="F149" s="15">
        <f>IF(Tableau1[[#This Row],[Date]]&lt;&gt;"",Tableau1[[#This Row],[Pièces produites]]-Tableau1[[#This Row],[Rebuts]],"")</f>
        <v>189</v>
      </c>
      <c r="G149" s="5">
        <f>IFERROR(Tableau1[[#This Row],[Rebuts]]/Tableau1[[#This Row],[Pièces produites]],"")</f>
        <v>3.0769230769230771E-2</v>
      </c>
      <c r="H149" s="32">
        <f>IF(Tableau1[[#This Row],[Date]]&lt;&gt;"",$M$13,"")</f>
        <v>180</v>
      </c>
      <c r="I149" s="5" t="str">
        <f>IF(Tableau1[[#This Row],[Date]]&lt;&gt;"",CONCATENATE("s",WEEKNUM(Tableau1[[#This Row],[Date]],21)," - ",YEAR(Tableau1[[#This Row],[Date]])),"")</f>
        <v>s27 - 2019</v>
      </c>
      <c r="J149" s="9" t="str">
        <f>IF(Tableau1[[#This Row],[Date]]&lt;&gt;"",TEXT(Tableau1[[#This Row],[Date]],"mmm"),"")</f>
        <v>juil</v>
      </c>
      <c r="K149"/>
    </row>
    <row r="150" spans="1:11" x14ac:dyDescent="0.25">
      <c r="A150" s="76">
        <v>43647</v>
      </c>
      <c r="B150" s="77" t="s">
        <v>9</v>
      </c>
      <c r="C150" s="77" t="s">
        <v>11</v>
      </c>
      <c r="D150" s="77">
        <v>239</v>
      </c>
      <c r="E150" s="77">
        <v>6</v>
      </c>
      <c r="F150" s="15">
        <f>IF(Tableau1[[#This Row],[Date]]&lt;&gt;"",Tableau1[[#This Row],[Pièces produites]]-Tableau1[[#This Row],[Rebuts]],"")</f>
        <v>233</v>
      </c>
      <c r="G150" s="5">
        <f>IFERROR(Tableau1[[#This Row],[Rebuts]]/Tableau1[[#This Row],[Pièces produites]],"")</f>
        <v>2.5104602510460251E-2</v>
      </c>
      <c r="H150" s="32">
        <f>IF(Tableau1[[#This Row],[Date]]&lt;&gt;"",$M$13,"")</f>
        <v>180</v>
      </c>
      <c r="I150" s="5" t="str">
        <f>IF(Tableau1[[#This Row],[Date]]&lt;&gt;"",CONCATENATE("s",WEEKNUM(Tableau1[[#This Row],[Date]],21)," - ",YEAR(Tableau1[[#This Row],[Date]])),"")</f>
        <v>s27 - 2019</v>
      </c>
      <c r="J150" s="9" t="str">
        <f>IF(Tableau1[[#This Row],[Date]]&lt;&gt;"",TEXT(Tableau1[[#This Row],[Date]],"mmm"),"")</f>
        <v>juil</v>
      </c>
      <c r="K150"/>
    </row>
    <row r="151" spans="1:11" x14ac:dyDescent="0.25">
      <c r="A151" s="76">
        <v>43647</v>
      </c>
      <c r="B151" s="77" t="s">
        <v>9</v>
      </c>
      <c r="C151" s="77" t="s">
        <v>12</v>
      </c>
      <c r="D151" s="77">
        <v>177</v>
      </c>
      <c r="E151" s="77">
        <v>2</v>
      </c>
      <c r="F151" s="15">
        <f>IF(Tableau1[[#This Row],[Date]]&lt;&gt;"",Tableau1[[#This Row],[Pièces produites]]-Tableau1[[#This Row],[Rebuts]],"")</f>
        <v>175</v>
      </c>
      <c r="G151" s="5">
        <f>IFERROR(Tableau1[[#This Row],[Rebuts]]/Tableau1[[#This Row],[Pièces produites]],"")</f>
        <v>1.1299435028248588E-2</v>
      </c>
      <c r="H151" s="32">
        <f>IF(Tableau1[[#This Row],[Date]]&lt;&gt;"",$M$13,"")</f>
        <v>180</v>
      </c>
      <c r="I151" s="5" t="str">
        <f>IF(Tableau1[[#This Row],[Date]]&lt;&gt;"",CONCATENATE("s",WEEKNUM(Tableau1[[#This Row],[Date]],21)," - ",YEAR(Tableau1[[#This Row],[Date]])),"")</f>
        <v>s27 - 2019</v>
      </c>
      <c r="J151" s="9" t="str">
        <f>IF(Tableau1[[#This Row],[Date]]&lt;&gt;"",TEXT(Tableau1[[#This Row],[Date]],"mmm"),"")</f>
        <v>juil</v>
      </c>
      <c r="K151"/>
    </row>
    <row r="152" spans="1:11" x14ac:dyDescent="0.25">
      <c r="A152" s="76">
        <v>43648</v>
      </c>
      <c r="B152" s="77" t="s">
        <v>7</v>
      </c>
      <c r="C152" s="77" t="s">
        <v>11</v>
      </c>
      <c r="D152" s="77">
        <v>296</v>
      </c>
      <c r="E152" s="77">
        <v>7</v>
      </c>
      <c r="F152" s="15">
        <f>IF(Tableau1[[#This Row],[Date]]&lt;&gt;"",Tableau1[[#This Row],[Pièces produites]]-Tableau1[[#This Row],[Rebuts]],"")</f>
        <v>289</v>
      </c>
      <c r="G152" s="5">
        <f>IFERROR(Tableau1[[#This Row],[Rebuts]]/Tableau1[[#This Row],[Pièces produites]],"")</f>
        <v>2.364864864864865E-2</v>
      </c>
      <c r="H152" s="32">
        <f>IF(Tableau1[[#This Row],[Date]]&lt;&gt;"",$M$13,"")</f>
        <v>180</v>
      </c>
      <c r="I152" s="5" t="str">
        <f>IF(Tableau1[[#This Row],[Date]]&lt;&gt;"",CONCATENATE("s",WEEKNUM(Tableau1[[#This Row],[Date]],21)," - ",YEAR(Tableau1[[#This Row],[Date]])),"")</f>
        <v>s27 - 2019</v>
      </c>
      <c r="J152" s="9" t="str">
        <f>IF(Tableau1[[#This Row],[Date]]&lt;&gt;"",TEXT(Tableau1[[#This Row],[Date]],"mmm"),"")</f>
        <v>juil</v>
      </c>
      <c r="K152"/>
    </row>
    <row r="153" spans="1:11" x14ac:dyDescent="0.25">
      <c r="A153" s="76">
        <v>43648</v>
      </c>
      <c r="B153" s="77" t="s">
        <v>7</v>
      </c>
      <c r="C153" s="77" t="s">
        <v>12</v>
      </c>
      <c r="D153" s="77">
        <v>228</v>
      </c>
      <c r="E153" s="77">
        <v>6</v>
      </c>
      <c r="F153" s="15">
        <f>IF(Tableau1[[#This Row],[Date]]&lt;&gt;"",Tableau1[[#This Row],[Pièces produites]]-Tableau1[[#This Row],[Rebuts]],"")</f>
        <v>222</v>
      </c>
      <c r="G153" s="5">
        <f>IFERROR(Tableau1[[#This Row],[Rebuts]]/Tableau1[[#This Row],[Pièces produites]],"")</f>
        <v>2.6315789473684209E-2</v>
      </c>
      <c r="H153" s="32">
        <f>IF(Tableau1[[#This Row],[Date]]&lt;&gt;"",$M$13,"")</f>
        <v>180</v>
      </c>
      <c r="I153" s="5" t="str">
        <f>IF(Tableau1[[#This Row],[Date]]&lt;&gt;"",CONCATENATE("s",WEEKNUM(Tableau1[[#This Row],[Date]],21)," - ",YEAR(Tableau1[[#This Row],[Date]])),"")</f>
        <v>s27 - 2019</v>
      </c>
      <c r="J153" s="9" t="str">
        <f>IF(Tableau1[[#This Row],[Date]]&lt;&gt;"",TEXT(Tableau1[[#This Row],[Date]],"mmm"),"")</f>
        <v>juil</v>
      </c>
      <c r="K153"/>
    </row>
    <row r="154" spans="1:11" x14ac:dyDescent="0.25">
      <c r="A154" s="76">
        <v>43648</v>
      </c>
      <c r="B154" s="77" t="s">
        <v>8</v>
      </c>
      <c r="C154" s="77" t="s">
        <v>11</v>
      </c>
      <c r="D154" s="77">
        <v>220</v>
      </c>
      <c r="E154" s="77">
        <v>10</v>
      </c>
      <c r="F154" s="15">
        <f>IF(Tableau1[[#This Row],[Date]]&lt;&gt;"",Tableau1[[#This Row],[Pièces produites]]-Tableau1[[#This Row],[Rebuts]],"")</f>
        <v>210</v>
      </c>
      <c r="G154" s="5">
        <f>IFERROR(Tableau1[[#This Row],[Rebuts]]/Tableau1[[#This Row],[Pièces produites]],"")</f>
        <v>4.5454545454545456E-2</v>
      </c>
      <c r="H154" s="32">
        <f>IF(Tableau1[[#This Row],[Date]]&lt;&gt;"",$M$13,"")</f>
        <v>180</v>
      </c>
      <c r="I154" s="5" t="str">
        <f>IF(Tableau1[[#This Row],[Date]]&lt;&gt;"",CONCATENATE("s",WEEKNUM(Tableau1[[#This Row],[Date]],21)," - ",YEAR(Tableau1[[#This Row],[Date]])),"")</f>
        <v>s27 - 2019</v>
      </c>
      <c r="J154" s="9" t="str">
        <f>IF(Tableau1[[#This Row],[Date]]&lt;&gt;"",TEXT(Tableau1[[#This Row],[Date]],"mmm"),"")</f>
        <v>juil</v>
      </c>
      <c r="K154"/>
    </row>
    <row r="155" spans="1:11" x14ac:dyDescent="0.25">
      <c r="A155" s="76">
        <v>43648</v>
      </c>
      <c r="B155" s="77" t="s">
        <v>8</v>
      </c>
      <c r="C155" s="77" t="s">
        <v>12</v>
      </c>
      <c r="D155" s="77">
        <v>239</v>
      </c>
      <c r="E155" s="77">
        <v>11</v>
      </c>
      <c r="F155" s="15">
        <f>IF(Tableau1[[#This Row],[Date]]&lt;&gt;"",Tableau1[[#This Row],[Pièces produites]]-Tableau1[[#This Row],[Rebuts]],"")</f>
        <v>228</v>
      </c>
      <c r="G155" s="5">
        <f>IFERROR(Tableau1[[#This Row],[Rebuts]]/Tableau1[[#This Row],[Pièces produites]],"")</f>
        <v>4.6025104602510462E-2</v>
      </c>
      <c r="H155" s="32">
        <f>IF(Tableau1[[#This Row],[Date]]&lt;&gt;"",$M$13,"")</f>
        <v>180</v>
      </c>
      <c r="I155" s="5" t="str">
        <f>IF(Tableau1[[#This Row],[Date]]&lt;&gt;"",CONCATENATE("s",WEEKNUM(Tableau1[[#This Row],[Date]],21)," - ",YEAR(Tableau1[[#This Row],[Date]])),"")</f>
        <v>s27 - 2019</v>
      </c>
      <c r="J155" s="9" t="str">
        <f>IF(Tableau1[[#This Row],[Date]]&lt;&gt;"",TEXT(Tableau1[[#This Row],[Date]],"mmm"),"")</f>
        <v>juil</v>
      </c>
      <c r="K155"/>
    </row>
    <row r="156" spans="1:11" x14ac:dyDescent="0.25">
      <c r="A156" s="76">
        <v>43648</v>
      </c>
      <c r="B156" s="77" t="s">
        <v>9</v>
      </c>
      <c r="C156" s="77" t="s">
        <v>11</v>
      </c>
      <c r="D156" s="77">
        <v>235</v>
      </c>
      <c r="E156" s="77">
        <v>11</v>
      </c>
      <c r="F156" s="15">
        <f>IF(Tableau1[[#This Row],[Date]]&lt;&gt;"",Tableau1[[#This Row],[Pièces produites]]-Tableau1[[#This Row],[Rebuts]],"")</f>
        <v>224</v>
      </c>
      <c r="G156" s="5">
        <f>IFERROR(Tableau1[[#This Row],[Rebuts]]/Tableau1[[#This Row],[Pièces produites]],"")</f>
        <v>4.6808510638297871E-2</v>
      </c>
      <c r="H156" s="32">
        <f>IF(Tableau1[[#This Row],[Date]]&lt;&gt;"",$M$13,"")</f>
        <v>180</v>
      </c>
      <c r="I156" s="5" t="str">
        <f>IF(Tableau1[[#This Row],[Date]]&lt;&gt;"",CONCATENATE("s",WEEKNUM(Tableau1[[#This Row],[Date]],21)," - ",YEAR(Tableau1[[#This Row],[Date]])),"")</f>
        <v>s27 - 2019</v>
      </c>
      <c r="J156" s="9" t="str">
        <f>IF(Tableau1[[#This Row],[Date]]&lt;&gt;"",TEXT(Tableau1[[#This Row],[Date]],"mmm"),"")</f>
        <v>juil</v>
      </c>
      <c r="K156"/>
    </row>
    <row r="157" spans="1:11" x14ac:dyDescent="0.25">
      <c r="A157" s="76">
        <v>43648</v>
      </c>
      <c r="B157" s="77" t="s">
        <v>9</v>
      </c>
      <c r="C157" s="77" t="s">
        <v>12</v>
      </c>
      <c r="D157" s="77">
        <v>170</v>
      </c>
      <c r="E157" s="77">
        <v>3</v>
      </c>
      <c r="F157" s="15">
        <f>IF(Tableau1[[#This Row],[Date]]&lt;&gt;"",Tableau1[[#This Row],[Pièces produites]]-Tableau1[[#This Row],[Rebuts]],"")</f>
        <v>167</v>
      </c>
      <c r="G157" s="5">
        <f>IFERROR(Tableau1[[#This Row],[Rebuts]]/Tableau1[[#This Row],[Pièces produites]],"")</f>
        <v>1.7647058823529412E-2</v>
      </c>
      <c r="H157" s="32">
        <f>IF(Tableau1[[#This Row],[Date]]&lt;&gt;"",$M$13,"")</f>
        <v>180</v>
      </c>
      <c r="I157" s="5" t="str">
        <f>IF(Tableau1[[#This Row],[Date]]&lt;&gt;"",CONCATENATE("s",WEEKNUM(Tableau1[[#This Row],[Date]],21)," - ",YEAR(Tableau1[[#This Row],[Date]])),"")</f>
        <v>s27 - 2019</v>
      </c>
      <c r="J157" s="9" t="str">
        <f>IF(Tableau1[[#This Row],[Date]]&lt;&gt;"",TEXT(Tableau1[[#This Row],[Date]],"mmm"),"")</f>
        <v>juil</v>
      </c>
      <c r="K157"/>
    </row>
    <row r="158" spans="1:11" x14ac:dyDescent="0.25">
      <c r="A158" s="76">
        <v>43649</v>
      </c>
      <c r="B158" s="77" t="s">
        <v>7</v>
      </c>
      <c r="C158" s="77" t="s">
        <v>11</v>
      </c>
      <c r="D158" s="77">
        <v>235</v>
      </c>
      <c r="E158" s="77">
        <v>4</v>
      </c>
      <c r="F158" s="15">
        <f>IF(Tableau1[[#This Row],[Date]]&lt;&gt;"",Tableau1[[#This Row],[Pièces produites]]-Tableau1[[#This Row],[Rebuts]],"")</f>
        <v>231</v>
      </c>
      <c r="G158" s="5">
        <f>IFERROR(Tableau1[[#This Row],[Rebuts]]/Tableau1[[#This Row],[Pièces produites]],"")</f>
        <v>1.7021276595744681E-2</v>
      </c>
      <c r="H158" s="32">
        <f>IF(Tableau1[[#This Row],[Date]]&lt;&gt;"",$M$13,"")</f>
        <v>180</v>
      </c>
      <c r="I158" s="5" t="str">
        <f>IF(Tableau1[[#This Row],[Date]]&lt;&gt;"",CONCATENATE("s",WEEKNUM(Tableau1[[#This Row],[Date]],21)," - ",YEAR(Tableau1[[#This Row],[Date]])),"")</f>
        <v>s27 - 2019</v>
      </c>
      <c r="J158" s="9" t="str">
        <f>IF(Tableau1[[#This Row],[Date]]&lt;&gt;"",TEXT(Tableau1[[#This Row],[Date]],"mmm"),"")</f>
        <v>juil</v>
      </c>
      <c r="K158"/>
    </row>
    <row r="159" spans="1:11" x14ac:dyDescent="0.25">
      <c r="A159" s="76">
        <v>43649</v>
      </c>
      <c r="B159" s="77" t="s">
        <v>7</v>
      </c>
      <c r="C159" s="77" t="s">
        <v>12</v>
      </c>
      <c r="D159" s="77">
        <v>232</v>
      </c>
      <c r="E159" s="77">
        <v>3</v>
      </c>
      <c r="F159" s="15">
        <f>IF(Tableau1[[#This Row],[Date]]&lt;&gt;"",Tableau1[[#This Row],[Pièces produites]]-Tableau1[[#This Row],[Rebuts]],"")</f>
        <v>229</v>
      </c>
      <c r="G159" s="5">
        <f>IFERROR(Tableau1[[#This Row],[Rebuts]]/Tableau1[[#This Row],[Pièces produites]],"")</f>
        <v>1.2931034482758621E-2</v>
      </c>
      <c r="H159" s="32">
        <f>IF(Tableau1[[#This Row],[Date]]&lt;&gt;"",$M$13,"")</f>
        <v>180</v>
      </c>
      <c r="I159" s="5" t="str">
        <f>IF(Tableau1[[#This Row],[Date]]&lt;&gt;"",CONCATENATE("s",WEEKNUM(Tableau1[[#This Row],[Date]],21)," - ",YEAR(Tableau1[[#This Row],[Date]])),"")</f>
        <v>s27 - 2019</v>
      </c>
      <c r="J159" s="9" t="str">
        <f>IF(Tableau1[[#This Row],[Date]]&lt;&gt;"",TEXT(Tableau1[[#This Row],[Date]],"mmm"),"")</f>
        <v>juil</v>
      </c>
      <c r="K159"/>
    </row>
    <row r="160" spans="1:11" x14ac:dyDescent="0.25">
      <c r="A160" s="76">
        <v>43649</v>
      </c>
      <c r="B160" s="77" t="s">
        <v>8</v>
      </c>
      <c r="C160" s="77" t="s">
        <v>11</v>
      </c>
      <c r="D160" s="77">
        <v>270</v>
      </c>
      <c r="E160" s="77">
        <v>10</v>
      </c>
      <c r="F160" s="15">
        <f>IF(Tableau1[[#This Row],[Date]]&lt;&gt;"",Tableau1[[#This Row],[Pièces produites]]-Tableau1[[#This Row],[Rebuts]],"")</f>
        <v>260</v>
      </c>
      <c r="G160" s="5">
        <f>IFERROR(Tableau1[[#This Row],[Rebuts]]/Tableau1[[#This Row],[Pièces produites]],"")</f>
        <v>3.7037037037037035E-2</v>
      </c>
      <c r="H160" s="32">
        <f>IF(Tableau1[[#This Row],[Date]]&lt;&gt;"",$M$13,"")</f>
        <v>180</v>
      </c>
      <c r="I160" s="5" t="str">
        <f>IF(Tableau1[[#This Row],[Date]]&lt;&gt;"",CONCATENATE("s",WEEKNUM(Tableau1[[#This Row],[Date]],21)," - ",YEAR(Tableau1[[#This Row],[Date]])),"")</f>
        <v>s27 - 2019</v>
      </c>
      <c r="J160" s="9" t="str">
        <f>IF(Tableau1[[#This Row],[Date]]&lt;&gt;"",TEXT(Tableau1[[#This Row],[Date]],"mmm"),"")</f>
        <v>juil</v>
      </c>
      <c r="K160"/>
    </row>
    <row r="161" spans="1:11" x14ac:dyDescent="0.25">
      <c r="A161" s="76">
        <v>43649</v>
      </c>
      <c r="B161" s="77" t="s">
        <v>8</v>
      </c>
      <c r="C161" s="77" t="s">
        <v>12</v>
      </c>
      <c r="D161" s="77">
        <v>243</v>
      </c>
      <c r="E161" s="77">
        <v>6</v>
      </c>
      <c r="F161" s="15">
        <f>IF(Tableau1[[#This Row],[Date]]&lt;&gt;"",Tableau1[[#This Row],[Pièces produites]]-Tableau1[[#This Row],[Rebuts]],"")</f>
        <v>237</v>
      </c>
      <c r="G161" s="5">
        <f>IFERROR(Tableau1[[#This Row],[Rebuts]]/Tableau1[[#This Row],[Pièces produites]],"")</f>
        <v>2.4691358024691357E-2</v>
      </c>
      <c r="H161" s="32">
        <f>IF(Tableau1[[#This Row],[Date]]&lt;&gt;"",$M$13,"")</f>
        <v>180</v>
      </c>
      <c r="I161" s="5" t="str">
        <f>IF(Tableau1[[#This Row],[Date]]&lt;&gt;"",CONCATENATE("s",WEEKNUM(Tableau1[[#This Row],[Date]],21)," - ",YEAR(Tableau1[[#This Row],[Date]])),"")</f>
        <v>s27 - 2019</v>
      </c>
      <c r="J161" s="9" t="str">
        <f>IF(Tableau1[[#This Row],[Date]]&lt;&gt;"",TEXT(Tableau1[[#This Row],[Date]],"mmm"),"")</f>
        <v>juil</v>
      </c>
      <c r="K161"/>
    </row>
    <row r="162" spans="1:11" x14ac:dyDescent="0.25">
      <c r="A162" s="76">
        <v>43649</v>
      </c>
      <c r="B162" s="77" t="s">
        <v>9</v>
      </c>
      <c r="C162" s="77" t="s">
        <v>11</v>
      </c>
      <c r="D162" s="77">
        <v>231</v>
      </c>
      <c r="E162" s="77">
        <v>10</v>
      </c>
      <c r="F162" s="15">
        <f>IF(Tableau1[[#This Row],[Date]]&lt;&gt;"",Tableau1[[#This Row],[Pièces produites]]-Tableau1[[#This Row],[Rebuts]],"")</f>
        <v>221</v>
      </c>
      <c r="G162" s="5">
        <f>IFERROR(Tableau1[[#This Row],[Rebuts]]/Tableau1[[#This Row],[Pièces produites]],"")</f>
        <v>4.3290043290043288E-2</v>
      </c>
      <c r="H162" s="32">
        <f>IF(Tableau1[[#This Row],[Date]]&lt;&gt;"",$M$13,"")</f>
        <v>180</v>
      </c>
      <c r="I162" s="5" t="str">
        <f>IF(Tableau1[[#This Row],[Date]]&lt;&gt;"",CONCATENATE("s",WEEKNUM(Tableau1[[#This Row],[Date]],21)," - ",YEAR(Tableau1[[#This Row],[Date]])),"")</f>
        <v>s27 - 2019</v>
      </c>
      <c r="J162" s="9" t="str">
        <f>IF(Tableau1[[#This Row],[Date]]&lt;&gt;"",TEXT(Tableau1[[#This Row],[Date]],"mmm"),"")</f>
        <v>juil</v>
      </c>
      <c r="K162"/>
    </row>
    <row r="163" spans="1:11" x14ac:dyDescent="0.25">
      <c r="A163" s="76">
        <v>43649</v>
      </c>
      <c r="B163" s="77" t="s">
        <v>9</v>
      </c>
      <c r="C163" s="77" t="s">
        <v>12</v>
      </c>
      <c r="D163" s="77">
        <v>226</v>
      </c>
      <c r="E163" s="77">
        <v>8</v>
      </c>
      <c r="F163" s="15">
        <f>IF(Tableau1[[#This Row],[Date]]&lt;&gt;"",Tableau1[[#This Row],[Pièces produites]]-Tableau1[[#This Row],[Rebuts]],"")</f>
        <v>218</v>
      </c>
      <c r="G163" s="5">
        <f>IFERROR(Tableau1[[#This Row],[Rebuts]]/Tableau1[[#This Row],[Pièces produites]],"")</f>
        <v>3.5398230088495575E-2</v>
      </c>
      <c r="H163" s="32">
        <f>IF(Tableau1[[#This Row],[Date]]&lt;&gt;"",$M$13,"")</f>
        <v>180</v>
      </c>
      <c r="I163" s="5" t="str">
        <f>IF(Tableau1[[#This Row],[Date]]&lt;&gt;"",CONCATENATE("s",WEEKNUM(Tableau1[[#This Row],[Date]],21)," - ",YEAR(Tableau1[[#This Row],[Date]])),"")</f>
        <v>s27 - 2019</v>
      </c>
      <c r="J163" s="9" t="str">
        <f>IF(Tableau1[[#This Row],[Date]]&lt;&gt;"",TEXT(Tableau1[[#This Row],[Date]],"mmm"),"")</f>
        <v>juil</v>
      </c>
      <c r="K163"/>
    </row>
    <row r="164" spans="1:11" x14ac:dyDescent="0.25">
      <c r="A164" s="76">
        <v>43650</v>
      </c>
      <c r="B164" s="77" t="s">
        <v>7</v>
      </c>
      <c r="C164" s="77" t="s">
        <v>11</v>
      </c>
      <c r="D164" s="77">
        <v>286</v>
      </c>
      <c r="E164" s="77">
        <v>4</v>
      </c>
      <c r="F164" s="15">
        <f>IF(Tableau1[[#This Row],[Date]]&lt;&gt;"",Tableau1[[#This Row],[Pièces produites]]-Tableau1[[#This Row],[Rebuts]],"")</f>
        <v>282</v>
      </c>
      <c r="G164" s="5">
        <f>IFERROR(Tableau1[[#This Row],[Rebuts]]/Tableau1[[#This Row],[Pièces produites]],"")</f>
        <v>1.3986013986013986E-2</v>
      </c>
      <c r="H164" s="32">
        <f>IF(Tableau1[[#This Row],[Date]]&lt;&gt;"",$M$13,"")</f>
        <v>180</v>
      </c>
      <c r="I164" s="5" t="str">
        <f>IF(Tableau1[[#This Row],[Date]]&lt;&gt;"",CONCATENATE("s",WEEKNUM(Tableau1[[#This Row],[Date]],21)," - ",YEAR(Tableau1[[#This Row],[Date]])),"")</f>
        <v>s27 - 2019</v>
      </c>
      <c r="J164" s="9" t="str">
        <f>IF(Tableau1[[#This Row],[Date]]&lt;&gt;"",TEXT(Tableau1[[#This Row],[Date]],"mmm"),"")</f>
        <v>juil</v>
      </c>
      <c r="K164"/>
    </row>
    <row r="165" spans="1:11" x14ac:dyDescent="0.25">
      <c r="A165" s="76">
        <v>43650</v>
      </c>
      <c r="B165" s="77" t="s">
        <v>7</v>
      </c>
      <c r="C165" s="77" t="s">
        <v>12</v>
      </c>
      <c r="D165" s="77">
        <v>251</v>
      </c>
      <c r="E165" s="77">
        <v>7</v>
      </c>
      <c r="F165" s="15">
        <f>IF(Tableau1[[#This Row],[Date]]&lt;&gt;"",Tableau1[[#This Row],[Pièces produites]]-Tableau1[[#This Row],[Rebuts]],"")</f>
        <v>244</v>
      </c>
      <c r="G165" s="5">
        <f>IFERROR(Tableau1[[#This Row],[Rebuts]]/Tableau1[[#This Row],[Pièces produites]],"")</f>
        <v>2.7888446215139442E-2</v>
      </c>
      <c r="H165" s="32">
        <f>IF(Tableau1[[#This Row],[Date]]&lt;&gt;"",$M$13,"")</f>
        <v>180</v>
      </c>
      <c r="I165" s="5" t="str">
        <f>IF(Tableau1[[#This Row],[Date]]&lt;&gt;"",CONCATENATE("s",WEEKNUM(Tableau1[[#This Row],[Date]],21)," - ",YEAR(Tableau1[[#This Row],[Date]])),"")</f>
        <v>s27 - 2019</v>
      </c>
      <c r="J165" s="9" t="str">
        <f>IF(Tableau1[[#This Row],[Date]]&lt;&gt;"",TEXT(Tableau1[[#This Row],[Date]],"mmm"),"")</f>
        <v>juil</v>
      </c>
      <c r="K165"/>
    </row>
    <row r="166" spans="1:11" x14ac:dyDescent="0.25">
      <c r="A166" s="76">
        <v>43650</v>
      </c>
      <c r="B166" s="77" t="s">
        <v>8</v>
      </c>
      <c r="C166" s="77" t="s">
        <v>11</v>
      </c>
      <c r="D166" s="77">
        <v>261</v>
      </c>
      <c r="E166" s="77">
        <v>10</v>
      </c>
      <c r="F166" s="15">
        <f>IF(Tableau1[[#This Row],[Date]]&lt;&gt;"",Tableau1[[#This Row],[Pièces produites]]-Tableau1[[#This Row],[Rebuts]],"")</f>
        <v>251</v>
      </c>
      <c r="G166" s="5">
        <f>IFERROR(Tableau1[[#This Row],[Rebuts]]/Tableau1[[#This Row],[Pièces produites]],"")</f>
        <v>3.8314176245210725E-2</v>
      </c>
      <c r="H166" s="32">
        <f>IF(Tableau1[[#This Row],[Date]]&lt;&gt;"",$M$13,"")</f>
        <v>180</v>
      </c>
      <c r="I166" s="5" t="str">
        <f>IF(Tableau1[[#This Row],[Date]]&lt;&gt;"",CONCATENATE("s",WEEKNUM(Tableau1[[#This Row],[Date]],21)," - ",YEAR(Tableau1[[#This Row],[Date]])),"")</f>
        <v>s27 - 2019</v>
      </c>
      <c r="J166" s="9" t="str">
        <f>IF(Tableau1[[#This Row],[Date]]&lt;&gt;"",TEXT(Tableau1[[#This Row],[Date]],"mmm"),"")</f>
        <v>juil</v>
      </c>
      <c r="K166"/>
    </row>
    <row r="167" spans="1:11" x14ac:dyDescent="0.25">
      <c r="A167" s="76">
        <v>43650</v>
      </c>
      <c r="B167" s="77" t="s">
        <v>8</v>
      </c>
      <c r="C167" s="77" t="s">
        <v>12</v>
      </c>
      <c r="D167" s="77">
        <v>210</v>
      </c>
      <c r="E167" s="77">
        <v>3</v>
      </c>
      <c r="F167" s="15">
        <f>IF(Tableau1[[#This Row],[Date]]&lt;&gt;"",Tableau1[[#This Row],[Pièces produites]]-Tableau1[[#This Row],[Rebuts]],"")</f>
        <v>207</v>
      </c>
      <c r="G167" s="5">
        <f>IFERROR(Tableau1[[#This Row],[Rebuts]]/Tableau1[[#This Row],[Pièces produites]],"")</f>
        <v>1.4285714285714285E-2</v>
      </c>
      <c r="H167" s="32">
        <f>IF(Tableau1[[#This Row],[Date]]&lt;&gt;"",$M$13,"")</f>
        <v>180</v>
      </c>
      <c r="I167" s="5" t="str">
        <f>IF(Tableau1[[#This Row],[Date]]&lt;&gt;"",CONCATENATE("s",WEEKNUM(Tableau1[[#This Row],[Date]],21)," - ",YEAR(Tableau1[[#This Row],[Date]])),"")</f>
        <v>s27 - 2019</v>
      </c>
      <c r="J167" s="9" t="str">
        <f>IF(Tableau1[[#This Row],[Date]]&lt;&gt;"",TEXT(Tableau1[[#This Row],[Date]],"mmm"),"")</f>
        <v>juil</v>
      </c>
      <c r="K167"/>
    </row>
    <row r="168" spans="1:11" x14ac:dyDescent="0.25">
      <c r="A168" s="76">
        <v>43650</v>
      </c>
      <c r="B168" s="77" t="s">
        <v>9</v>
      </c>
      <c r="C168" s="77" t="s">
        <v>11</v>
      </c>
      <c r="D168" s="77">
        <v>239</v>
      </c>
      <c r="E168" s="77">
        <v>10</v>
      </c>
      <c r="F168" s="15">
        <f>IF(Tableau1[[#This Row],[Date]]&lt;&gt;"",Tableau1[[#This Row],[Pièces produites]]-Tableau1[[#This Row],[Rebuts]],"")</f>
        <v>229</v>
      </c>
      <c r="G168" s="5">
        <f>IFERROR(Tableau1[[#This Row],[Rebuts]]/Tableau1[[#This Row],[Pièces produites]],"")</f>
        <v>4.1841004184100417E-2</v>
      </c>
      <c r="H168" s="32">
        <f>IF(Tableau1[[#This Row],[Date]]&lt;&gt;"",$M$13,"")</f>
        <v>180</v>
      </c>
      <c r="I168" s="5" t="str">
        <f>IF(Tableau1[[#This Row],[Date]]&lt;&gt;"",CONCATENATE("s",WEEKNUM(Tableau1[[#This Row],[Date]],21)," - ",YEAR(Tableau1[[#This Row],[Date]])),"")</f>
        <v>s27 - 2019</v>
      </c>
      <c r="J168" s="9" t="str">
        <f>IF(Tableau1[[#This Row],[Date]]&lt;&gt;"",TEXT(Tableau1[[#This Row],[Date]],"mmm"),"")</f>
        <v>juil</v>
      </c>
      <c r="K168"/>
    </row>
    <row r="169" spans="1:11" x14ac:dyDescent="0.25">
      <c r="A169" s="76">
        <v>43650</v>
      </c>
      <c r="B169" s="77" t="s">
        <v>9</v>
      </c>
      <c r="C169" s="77" t="s">
        <v>12</v>
      </c>
      <c r="D169" s="77">
        <v>171</v>
      </c>
      <c r="E169" s="77">
        <v>2</v>
      </c>
      <c r="F169" s="15">
        <f>IF(Tableau1[[#This Row],[Date]]&lt;&gt;"",Tableau1[[#This Row],[Pièces produites]]-Tableau1[[#This Row],[Rebuts]],"")</f>
        <v>169</v>
      </c>
      <c r="G169" s="5">
        <f>IFERROR(Tableau1[[#This Row],[Rebuts]]/Tableau1[[#This Row],[Pièces produites]],"")</f>
        <v>1.1695906432748537E-2</v>
      </c>
      <c r="H169" s="32">
        <f>IF(Tableau1[[#This Row],[Date]]&lt;&gt;"",$M$13,"")</f>
        <v>180</v>
      </c>
      <c r="I169" s="5" t="str">
        <f>IF(Tableau1[[#This Row],[Date]]&lt;&gt;"",CONCATENATE("s",WEEKNUM(Tableau1[[#This Row],[Date]],21)," - ",YEAR(Tableau1[[#This Row],[Date]])),"")</f>
        <v>s27 - 2019</v>
      </c>
      <c r="J169" s="9" t="str">
        <f>IF(Tableau1[[#This Row],[Date]]&lt;&gt;"",TEXT(Tableau1[[#This Row],[Date]],"mmm"),"")</f>
        <v>juil</v>
      </c>
      <c r="K169"/>
    </row>
    <row r="170" spans="1:11" x14ac:dyDescent="0.25">
      <c r="A170" s="76">
        <v>43651</v>
      </c>
      <c r="B170" s="77" t="s">
        <v>7</v>
      </c>
      <c r="C170" s="77" t="s">
        <v>11</v>
      </c>
      <c r="D170" s="77">
        <v>289</v>
      </c>
      <c r="E170" s="77">
        <v>11</v>
      </c>
      <c r="F170" s="15">
        <f>IF(Tableau1[[#This Row],[Date]]&lt;&gt;"",Tableau1[[#This Row],[Pièces produites]]-Tableau1[[#This Row],[Rebuts]],"")</f>
        <v>278</v>
      </c>
      <c r="G170" s="5">
        <f>IFERROR(Tableau1[[#This Row],[Rebuts]]/Tableau1[[#This Row],[Pièces produites]],"")</f>
        <v>3.8062283737024222E-2</v>
      </c>
      <c r="H170" s="32">
        <f>IF(Tableau1[[#This Row],[Date]]&lt;&gt;"",$M$13,"")</f>
        <v>180</v>
      </c>
      <c r="I170" s="5" t="str">
        <f>IF(Tableau1[[#This Row],[Date]]&lt;&gt;"",CONCATENATE("s",WEEKNUM(Tableau1[[#This Row],[Date]],21)," - ",YEAR(Tableau1[[#This Row],[Date]])),"")</f>
        <v>s27 - 2019</v>
      </c>
      <c r="J170" s="9" t="str">
        <f>IF(Tableau1[[#This Row],[Date]]&lt;&gt;"",TEXT(Tableau1[[#This Row],[Date]],"mmm"),"")</f>
        <v>juil</v>
      </c>
      <c r="K170"/>
    </row>
    <row r="171" spans="1:11" x14ac:dyDescent="0.25">
      <c r="A171" s="76">
        <v>43651</v>
      </c>
      <c r="B171" s="77" t="s">
        <v>7</v>
      </c>
      <c r="C171" s="77" t="s">
        <v>12</v>
      </c>
      <c r="D171" s="77">
        <v>259</v>
      </c>
      <c r="E171" s="77">
        <v>6</v>
      </c>
      <c r="F171" s="15">
        <f>IF(Tableau1[[#This Row],[Date]]&lt;&gt;"",Tableau1[[#This Row],[Pièces produites]]-Tableau1[[#This Row],[Rebuts]],"")</f>
        <v>253</v>
      </c>
      <c r="G171" s="5">
        <f>IFERROR(Tableau1[[#This Row],[Rebuts]]/Tableau1[[#This Row],[Pièces produites]],"")</f>
        <v>2.3166023166023165E-2</v>
      </c>
      <c r="H171" s="32">
        <f>IF(Tableau1[[#This Row],[Date]]&lt;&gt;"",$M$13,"")</f>
        <v>180</v>
      </c>
      <c r="I171" s="5" t="str">
        <f>IF(Tableau1[[#This Row],[Date]]&lt;&gt;"",CONCATENATE("s",WEEKNUM(Tableau1[[#This Row],[Date]],21)," - ",YEAR(Tableau1[[#This Row],[Date]])),"")</f>
        <v>s27 - 2019</v>
      </c>
      <c r="J171" s="9" t="str">
        <f>IF(Tableau1[[#This Row],[Date]]&lt;&gt;"",TEXT(Tableau1[[#This Row],[Date]],"mmm"),"")</f>
        <v>juil</v>
      </c>
      <c r="K171"/>
    </row>
    <row r="172" spans="1:11" x14ac:dyDescent="0.25">
      <c r="A172" s="76">
        <v>43651</v>
      </c>
      <c r="B172" s="77" t="s">
        <v>8</v>
      </c>
      <c r="C172" s="77" t="s">
        <v>11</v>
      </c>
      <c r="D172" s="77">
        <v>224</v>
      </c>
      <c r="E172" s="77">
        <v>4</v>
      </c>
      <c r="F172" s="15">
        <f>IF(Tableau1[[#This Row],[Date]]&lt;&gt;"",Tableau1[[#This Row],[Pièces produites]]-Tableau1[[#This Row],[Rebuts]],"")</f>
        <v>220</v>
      </c>
      <c r="G172" s="5">
        <f>IFERROR(Tableau1[[#This Row],[Rebuts]]/Tableau1[[#This Row],[Pièces produites]],"")</f>
        <v>1.7857142857142856E-2</v>
      </c>
      <c r="H172" s="32">
        <f>IF(Tableau1[[#This Row],[Date]]&lt;&gt;"",$M$13,"")</f>
        <v>180</v>
      </c>
      <c r="I172" s="5" t="str">
        <f>IF(Tableau1[[#This Row],[Date]]&lt;&gt;"",CONCATENATE("s",WEEKNUM(Tableau1[[#This Row],[Date]],21)," - ",YEAR(Tableau1[[#This Row],[Date]])),"")</f>
        <v>s27 - 2019</v>
      </c>
      <c r="J172" s="9" t="str">
        <f>IF(Tableau1[[#This Row],[Date]]&lt;&gt;"",TEXT(Tableau1[[#This Row],[Date]],"mmm"),"")</f>
        <v>juil</v>
      </c>
      <c r="K172"/>
    </row>
    <row r="173" spans="1:11" x14ac:dyDescent="0.25">
      <c r="A173" s="76">
        <v>43651</v>
      </c>
      <c r="B173" s="77" t="s">
        <v>8</v>
      </c>
      <c r="C173" s="77" t="s">
        <v>12</v>
      </c>
      <c r="D173" s="77">
        <v>245</v>
      </c>
      <c r="E173" s="77">
        <v>3</v>
      </c>
      <c r="F173" s="15">
        <f>IF(Tableau1[[#This Row],[Date]]&lt;&gt;"",Tableau1[[#This Row],[Pièces produites]]-Tableau1[[#This Row],[Rebuts]],"")</f>
        <v>242</v>
      </c>
      <c r="G173" s="5">
        <f>IFERROR(Tableau1[[#This Row],[Rebuts]]/Tableau1[[#This Row],[Pièces produites]],"")</f>
        <v>1.2244897959183673E-2</v>
      </c>
      <c r="H173" s="32">
        <f>IF(Tableau1[[#This Row],[Date]]&lt;&gt;"",$M$13,"")</f>
        <v>180</v>
      </c>
      <c r="I173" s="5" t="str">
        <f>IF(Tableau1[[#This Row],[Date]]&lt;&gt;"",CONCATENATE("s",WEEKNUM(Tableau1[[#This Row],[Date]],21)," - ",YEAR(Tableau1[[#This Row],[Date]])),"")</f>
        <v>s27 - 2019</v>
      </c>
      <c r="J173" s="9" t="str">
        <f>IF(Tableau1[[#This Row],[Date]]&lt;&gt;"",TEXT(Tableau1[[#This Row],[Date]],"mmm"),"")</f>
        <v>juil</v>
      </c>
      <c r="K173"/>
    </row>
    <row r="174" spans="1:11" x14ac:dyDescent="0.25">
      <c r="A174" s="76">
        <v>43651</v>
      </c>
      <c r="B174" s="77" t="s">
        <v>9</v>
      </c>
      <c r="C174" s="77" t="s">
        <v>11</v>
      </c>
      <c r="D174" s="77">
        <v>228</v>
      </c>
      <c r="E174" s="77">
        <v>7</v>
      </c>
      <c r="F174" s="15">
        <f>IF(Tableau1[[#This Row],[Date]]&lt;&gt;"",Tableau1[[#This Row],[Pièces produites]]-Tableau1[[#This Row],[Rebuts]],"")</f>
        <v>221</v>
      </c>
      <c r="G174" s="5">
        <f>IFERROR(Tableau1[[#This Row],[Rebuts]]/Tableau1[[#This Row],[Pièces produites]],"")</f>
        <v>3.0701754385964911E-2</v>
      </c>
      <c r="H174" s="32">
        <f>IF(Tableau1[[#This Row],[Date]]&lt;&gt;"",$M$13,"")</f>
        <v>180</v>
      </c>
      <c r="I174" s="5" t="str">
        <f>IF(Tableau1[[#This Row],[Date]]&lt;&gt;"",CONCATENATE("s",WEEKNUM(Tableau1[[#This Row],[Date]],21)," - ",YEAR(Tableau1[[#This Row],[Date]])),"")</f>
        <v>s27 - 2019</v>
      </c>
      <c r="J174" s="9" t="str">
        <f>IF(Tableau1[[#This Row],[Date]]&lt;&gt;"",TEXT(Tableau1[[#This Row],[Date]],"mmm"),"")</f>
        <v>juil</v>
      </c>
      <c r="K174"/>
    </row>
    <row r="175" spans="1:11" x14ac:dyDescent="0.25">
      <c r="A175" s="76">
        <v>43651</v>
      </c>
      <c r="B175" s="77" t="s">
        <v>9</v>
      </c>
      <c r="C175" s="77" t="s">
        <v>12</v>
      </c>
      <c r="D175" s="77">
        <v>186</v>
      </c>
      <c r="E175" s="77">
        <v>2</v>
      </c>
      <c r="F175" s="15">
        <f>IF(Tableau1[[#This Row],[Date]]&lt;&gt;"",Tableau1[[#This Row],[Pièces produites]]-Tableau1[[#This Row],[Rebuts]],"")</f>
        <v>184</v>
      </c>
      <c r="G175" s="5">
        <f>IFERROR(Tableau1[[#This Row],[Rebuts]]/Tableau1[[#This Row],[Pièces produites]],"")</f>
        <v>1.0752688172043012E-2</v>
      </c>
      <c r="H175" s="32">
        <f>IF(Tableau1[[#This Row],[Date]]&lt;&gt;"",$M$13,"")</f>
        <v>180</v>
      </c>
      <c r="I175" s="5" t="str">
        <f>IF(Tableau1[[#This Row],[Date]]&lt;&gt;"",CONCATENATE("s",WEEKNUM(Tableau1[[#This Row],[Date]],21)," - ",YEAR(Tableau1[[#This Row],[Date]])),"")</f>
        <v>s27 - 2019</v>
      </c>
      <c r="J175" s="9" t="str">
        <f>IF(Tableau1[[#This Row],[Date]]&lt;&gt;"",TEXT(Tableau1[[#This Row],[Date]],"mmm"),"")</f>
        <v>juil</v>
      </c>
      <c r="K175"/>
    </row>
    <row r="176" spans="1:11" x14ac:dyDescent="0.25">
      <c r="A176" s="76">
        <v>43652</v>
      </c>
      <c r="B176" s="77" t="s">
        <v>7</v>
      </c>
      <c r="C176" s="77" t="s">
        <v>12</v>
      </c>
      <c r="D176" s="77">
        <v>273</v>
      </c>
      <c r="E176" s="77">
        <v>2</v>
      </c>
      <c r="F176" s="15">
        <f>IF(Tableau1[[#This Row],[Date]]&lt;&gt;"",Tableau1[[#This Row],[Pièces produites]]-Tableau1[[#This Row],[Rebuts]],"")</f>
        <v>271</v>
      </c>
      <c r="G176" s="5">
        <f>IFERROR(Tableau1[[#This Row],[Rebuts]]/Tableau1[[#This Row],[Pièces produites]],"")</f>
        <v>7.326007326007326E-3</v>
      </c>
      <c r="H176" s="32">
        <f>IF(Tableau1[[#This Row],[Date]]&lt;&gt;"",$M$13,"")</f>
        <v>180</v>
      </c>
      <c r="I176" s="5" t="str">
        <f>IF(Tableau1[[#This Row],[Date]]&lt;&gt;"",CONCATENATE("s",WEEKNUM(Tableau1[[#This Row],[Date]],21)," - ",YEAR(Tableau1[[#This Row],[Date]])),"")</f>
        <v>s27 - 2019</v>
      </c>
      <c r="J176" s="9" t="str">
        <f>IF(Tableau1[[#This Row],[Date]]&lt;&gt;"",TEXT(Tableau1[[#This Row],[Date]],"mmm"),"")</f>
        <v>juil</v>
      </c>
      <c r="K176"/>
    </row>
    <row r="177" spans="1:11" x14ac:dyDescent="0.25">
      <c r="A177" s="76">
        <v>43652</v>
      </c>
      <c r="B177" s="77" t="s">
        <v>8</v>
      </c>
      <c r="C177" s="77" t="s">
        <v>11</v>
      </c>
      <c r="D177" s="77">
        <v>210</v>
      </c>
      <c r="E177" s="77">
        <v>10</v>
      </c>
      <c r="F177" s="15">
        <f>IF(Tableau1[[#This Row],[Date]]&lt;&gt;"",Tableau1[[#This Row],[Pièces produites]]-Tableau1[[#This Row],[Rebuts]],"")</f>
        <v>200</v>
      </c>
      <c r="G177" s="5">
        <f>IFERROR(Tableau1[[#This Row],[Rebuts]]/Tableau1[[#This Row],[Pièces produites]],"")</f>
        <v>4.7619047619047616E-2</v>
      </c>
      <c r="H177" s="32">
        <f>IF(Tableau1[[#This Row],[Date]]&lt;&gt;"",$M$13,"")</f>
        <v>180</v>
      </c>
      <c r="I177" s="5" t="str">
        <f>IF(Tableau1[[#This Row],[Date]]&lt;&gt;"",CONCATENATE("s",WEEKNUM(Tableau1[[#This Row],[Date]],21)," - ",YEAR(Tableau1[[#This Row],[Date]])),"")</f>
        <v>s27 - 2019</v>
      </c>
      <c r="J177" s="9" t="str">
        <f>IF(Tableau1[[#This Row],[Date]]&lt;&gt;"",TEXT(Tableau1[[#This Row],[Date]],"mmm"),"")</f>
        <v>juil</v>
      </c>
      <c r="K177"/>
    </row>
    <row r="178" spans="1:11" x14ac:dyDescent="0.25">
      <c r="A178" s="76">
        <v>43652</v>
      </c>
      <c r="B178" s="77" t="s">
        <v>8</v>
      </c>
      <c r="C178" s="77" t="s">
        <v>12</v>
      </c>
      <c r="D178" s="77">
        <v>260</v>
      </c>
      <c r="E178" s="77">
        <v>9</v>
      </c>
      <c r="F178" s="15">
        <f>IF(Tableau1[[#This Row],[Date]]&lt;&gt;"",Tableau1[[#This Row],[Pièces produites]]-Tableau1[[#This Row],[Rebuts]],"")</f>
        <v>251</v>
      </c>
      <c r="G178" s="5">
        <f>IFERROR(Tableau1[[#This Row],[Rebuts]]/Tableau1[[#This Row],[Pièces produites]],"")</f>
        <v>3.4615384615384617E-2</v>
      </c>
      <c r="H178" s="32">
        <f>IF(Tableau1[[#This Row],[Date]]&lt;&gt;"",$M$13,"")</f>
        <v>180</v>
      </c>
      <c r="I178" s="5" t="str">
        <f>IF(Tableau1[[#This Row],[Date]]&lt;&gt;"",CONCATENATE("s",WEEKNUM(Tableau1[[#This Row],[Date]],21)," - ",YEAR(Tableau1[[#This Row],[Date]])),"")</f>
        <v>s27 - 2019</v>
      </c>
      <c r="J178" s="9" t="str">
        <f>IF(Tableau1[[#This Row],[Date]]&lt;&gt;"",TEXT(Tableau1[[#This Row],[Date]],"mmm"),"")</f>
        <v>juil</v>
      </c>
      <c r="K178"/>
    </row>
    <row r="179" spans="1:11" x14ac:dyDescent="0.25">
      <c r="A179" s="76">
        <v>43652</v>
      </c>
      <c r="B179" s="77" t="s">
        <v>9</v>
      </c>
      <c r="C179" s="77" t="s">
        <v>11</v>
      </c>
      <c r="D179" s="77">
        <v>243</v>
      </c>
      <c r="E179" s="77">
        <v>8</v>
      </c>
      <c r="F179" s="15">
        <f>IF(Tableau1[[#This Row],[Date]]&lt;&gt;"",Tableau1[[#This Row],[Pièces produites]]-Tableau1[[#This Row],[Rebuts]],"")</f>
        <v>235</v>
      </c>
      <c r="G179" s="5">
        <f>IFERROR(Tableau1[[#This Row],[Rebuts]]/Tableau1[[#This Row],[Pièces produites]],"")</f>
        <v>3.292181069958848E-2</v>
      </c>
      <c r="H179" s="32">
        <f>IF(Tableau1[[#This Row],[Date]]&lt;&gt;"",$M$13,"")</f>
        <v>180</v>
      </c>
      <c r="I179" s="5" t="str">
        <f>IF(Tableau1[[#This Row],[Date]]&lt;&gt;"",CONCATENATE("s",WEEKNUM(Tableau1[[#This Row],[Date]],21)," - ",YEAR(Tableau1[[#This Row],[Date]])),"")</f>
        <v>s27 - 2019</v>
      </c>
      <c r="J179" s="9" t="str">
        <f>IF(Tableau1[[#This Row],[Date]]&lt;&gt;"",TEXT(Tableau1[[#This Row],[Date]],"mmm"),"")</f>
        <v>juil</v>
      </c>
      <c r="K179"/>
    </row>
    <row r="180" spans="1:11" x14ac:dyDescent="0.25">
      <c r="A180" s="76">
        <v>43652</v>
      </c>
      <c r="B180" s="77" t="s">
        <v>9</v>
      </c>
      <c r="C180" s="77" t="s">
        <v>12</v>
      </c>
      <c r="D180" s="77">
        <v>205</v>
      </c>
      <c r="E180" s="77">
        <v>3</v>
      </c>
      <c r="F180" s="15">
        <f>IF(Tableau1[[#This Row],[Date]]&lt;&gt;"",Tableau1[[#This Row],[Pièces produites]]-Tableau1[[#This Row],[Rebuts]],"")</f>
        <v>202</v>
      </c>
      <c r="G180" s="5">
        <f>IFERROR(Tableau1[[#This Row],[Rebuts]]/Tableau1[[#This Row],[Pièces produites]],"")</f>
        <v>1.4634146341463415E-2</v>
      </c>
      <c r="H180" s="32">
        <f>IF(Tableau1[[#This Row],[Date]]&lt;&gt;"",$M$13,"")</f>
        <v>180</v>
      </c>
      <c r="I180" s="5" t="str">
        <f>IF(Tableau1[[#This Row],[Date]]&lt;&gt;"",CONCATENATE("s",WEEKNUM(Tableau1[[#This Row],[Date]],21)," - ",YEAR(Tableau1[[#This Row],[Date]])),"")</f>
        <v>s27 - 2019</v>
      </c>
      <c r="J180" s="9" t="str">
        <f>IF(Tableau1[[#This Row],[Date]]&lt;&gt;"",TEXT(Tableau1[[#This Row],[Date]],"mmm"),"")</f>
        <v>juil</v>
      </c>
      <c r="K180"/>
    </row>
    <row r="181" spans="1:11" x14ac:dyDescent="0.25">
      <c r="A181" s="76">
        <v>43652</v>
      </c>
      <c r="B181" s="77" t="s">
        <v>7</v>
      </c>
      <c r="C181" s="77" t="s">
        <v>11</v>
      </c>
      <c r="D181" s="77">
        <v>264</v>
      </c>
      <c r="E181" s="77">
        <v>3</v>
      </c>
      <c r="F181" s="15">
        <f>IF(Tableau1[[#This Row],[Date]]&lt;&gt;"",Tableau1[[#This Row],[Pièces produites]]-Tableau1[[#This Row],[Rebuts]],"")</f>
        <v>261</v>
      </c>
      <c r="G181" s="5">
        <f>IFERROR(Tableau1[[#This Row],[Rebuts]]/Tableau1[[#This Row],[Pièces produites]],"")</f>
        <v>1.1363636363636364E-2</v>
      </c>
      <c r="H181" s="32">
        <f>IF(Tableau1[[#This Row],[Date]]&lt;&gt;"",$M$13,"")</f>
        <v>180</v>
      </c>
      <c r="I181" s="5" t="str">
        <f>IF(Tableau1[[#This Row],[Date]]&lt;&gt;"",CONCATENATE("s",WEEKNUM(Tableau1[[#This Row],[Date]],21)," - ",YEAR(Tableau1[[#This Row],[Date]])),"")</f>
        <v>s27 - 2019</v>
      </c>
      <c r="J181" s="9" t="str">
        <f>IF(Tableau1[[#This Row],[Date]]&lt;&gt;"",TEXT(Tableau1[[#This Row],[Date]],"mmm"),"")</f>
        <v>juil</v>
      </c>
      <c r="K181"/>
    </row>
    <row r="182" spans="1:11" x14ac:dyDescent="0.25">
      <c r="A182" s="76">
        <v>43654</v>
      </c>
      <c r="B182" s="77" t="s">
        <v>7</v>
      </c>
      <c r="C182" s="77" t="s">
        <v>11</v>
      </c>
      <c r="D182" s="77">
        <v>235</v>
      </c>
      <c r="E182" s="77">
        <v>5</v>
      </c>
      <c r="F182" s="15">
        <f>IF(Tableau1[[#This Row],[Date]]&lt;&gt;"",Tableau1[[#This Row],[Pièces produites]]-Tableau1[[#This Row],[Rebuts]],"")</f>
        <v>230</v>
      </c>
      <c r="G182" s="5">
        <f>IFERROR(Tableau1[[#This Row],[Rebuts]]/Tableau1[[#This Row],[Pièces produites]],"")</f>
        <v>2.1276595744680851E-2</v>
      </c>
      <c r="H182" s="32">
        <f>IF(Tableau1[[#This Row],[Date]]&lt;&gt;"",$M$13,"")</f>
        <v>180</v>
      </c>
      <c r="I182" s="5" t="str">
        <f>IF(Tableau1[[#This Row],[Date]]&lt;&gt;"",CONCATENATE("s",WEEKNUM(Tableau1[[#This Row],[Date]],21)," - ",YEAR(Tableau1[[#This Row],[Date]])),"")</f>
        <v>s28 - 2019</v>
      </c>
      <c r="J182" s="9" t="str">
        <f>IF(Tableau1[[#This Row],[Date]]&lt;&gt;"",TEXT(Tableau1[[#This Row],[Date]],"mmm"),"")</f>
        <v>juil</v>
      </c>
      <c r="K182"/>
    </row>
    <row r="183" spans="1:11" x14ac:dyDescent="0.25">
      <c r="A183" s="76">
        <v>43654</v>
      </c>
      <c r="B183" s="77" t="s">
        <v>7</v>
      </c>
      <c r="C183" s="77" t="s">
        <v>12</v>
      </c>
      <c r="D183" s="77">
        <v>231</v>
      </c>
      <c r="E183" s="77">
        <v>7</v>
      </c>
      <c r="F183" s="15">
        <f>IF(Tableau1[[#This Row],[Date]]&lt;&gt;"",Tableau1[[#This Row],[Pièces produites]]-Tableau1[[#This Row],[Rebuts]],"")</f>
        <v>224</v>
      </c>
      <c r="G183" s="5">
        <f>IFERROR(Tableau1[[#This Row],[Rebuts]]/Tableau1[[#This Row],[Pièces produites]],"")</f>
        <v>3.0303030303030304E-2</v>
      </c>
      <c r="H183" s="32">
        <f>IF(Tableau1[[#This Row],[Date]]&lt;&gt;"",$M$13,"")</f>
        <v>180</v>
      </c>
      <c r="I183" s="5" t="str">
        <f>IF(Tableau1[[#This Row],[Date]]&lt;&gt;"",CONCATENATE("s",WEEKNUM(Tableau1[[#This Row],[Date]],21)," - ",YEAR(Tableau1[[#This Row],[Date]])),"")</f>
        <v>s28 - 2019</v>
      </c>
      <c r="J183" s="9" t="str">
        <f>IF(Tableau1[[#This Row],[Date]]&lt;&gt;"",TEXT(Tableau1[[#This Row],[Date]],"mmm"),"")</f>
        <v>juil</v>
      </c>
      <c r="K183"/>
    </row>
    <row r="184" spans="1:11" x14ac:dyDescent="0.25">
      <c r="A184" s="76">
        <v>43654</v>
      </c>
      <c r="B184" s="77" t="s">
        <v>8</v>
      </c>
      <c r="C184" s="77" t="s">
        <v>11</v>
      </c>
      <c r="D184" s="77">
        <v>285</v>
      </c>
      <c r="E184" s="77">
        <v>8</v>
      </c>
      <c r="F184" s="15">
        <f>IF(Tableau1[[#This Row],[Date]]&lt;&gt;"",Tableau1[[#This Row],[Pièces produites]]-Tableau1[[#This Row],[Rebuts]],"")</f>
        <v>277</v>
      </c>
      <c r="G184" s="5">
        <f>IFERROR(Tableau1[[#This Row],[Rebuts]]/Tableau1[[#This Row],[Pièces produites]],"")</f>
        <v>2.8070175438596492E-2</v>
      </c>
      <c r="H184" s="32">
        <f>IF(Tableau1[[#This Row],[Date]]&lt;&gt;"",$M$13,"")</f>
        <v>180</v>
      </c>
      <c r="I184" s="5" t="str">
        <f>IF(Tableau1[[#This Row],[Date]]&lt;&gt;"",CONCATENATE("s",WEEKNUM(Tableau1[[#This Row],[Date]],21)," - ",YEAR(Tableau1[[#This Row],[Date]])),"")</f>
        <v>s28 - 2019</v>
      </c>
      <c r="J184" s="9" t="str">
        <f>IF(Tableau1[[#This Row],[Date]]&lt;&gt;"",TEXT(Tableau1[[#This Row],[Date]],"mmm"),"")</f>
        <v>juil</v>
      </c>
      <c r="K184"/>
    </row>
    <row r="185" spans="1:11" x14ac:dyDescent="0.25">
      <c r="A185" s="76">
        <v>43654</v>
      </c>
      <c r="B185" s="77" t="s">
        <v>8</v>
      </c>
      <c r="C185" s="77" t="s">
        <v>12</v>
      </c>
      <c r="D185" s="77">
        <v>212</v>
      </c>
      <c r="E185" s="77">
        <v>10</v>
      </c>
      <c r="F185" s="15">
        <f>IF(Tableau1[[#This Row],[Date]]&lt;&gt;"",Tableau1[[#This Row],[Pièces produites]]-Tableau1[[#This Row],[Rebuts]],"")</f>
        <v>202</v>
      </c>
      <c r="G185" s="5">
        <f>IFERROR(Tableau1[[#This Row],[Rebuts]]/Tableau1[[#This Row],[Pièces produites]],"")</f>
        <v>4.716981132075472E-2</v>
      </c>
      <c r="H185" s="32">
        <f>IF(Tableau1[[#This Row],[Date]]&lt;&gt;"",$M$13,"")</f>
        <v>180</v>
      </c>
      <c r="I185" s="5" t="str">
        <f>IF(Tableau1[[#This Row],[Date]]&lt;&gt;"",CONCATENATE("s",WEEKNUM(Tableau1[[#This Row],[Date]],21)," - ",YEAR(Tableau1[[#This Row],[Date]])),"")</f>
        <v>s28 - 2019</v>
      </c>
      <c r="J185" s="9" t="str">
        <f>IF(Tableau1[[#This Row],[Date]]&lt;&gt;"",TEXT(Tableau1[[#This Row],[Date]],"mmm"),"")</f>
        <v>juil</v>
      </c>
      <c r="K185"/>
    </row>
    <row r="186" spans="1:11" x14ac:dyDescent="0.25">
      <c r="A186" s="76">
        <v>43654</v>
      </c>
      <c r="B186" s="77" t="s">
        <v>9</v>
      </c>
      <c r="C186" s="77" t="s">
        <v>11</v>
      </c>
      <c r="D186" s="77">
        <v>181</v>
      </c>
      <c r="E186" s="77">
        <v>2</v>
      </c>
      <c r="F186" s="15">
        <f>IF(Tableau1[[#This Row],[Date]]&lt;&gt;"",Tableau1[[#This Row],[Pièces produites]]-Tableau1[[#This Row],[Rebuts]],"")</f>
        <v>179</v>
      </c>
      <c r="G186" s="5">
        <f>IFERROR(Tableau1[[#This Row],[Rebuts]]/Tableau1[[#This Row],[Pièces produites]],"")</f>
        <v>1.1049723756906077E-2</v>
      </c>
      <c r="H186" s="32">
        <f>IF(Tableau1[[#This Row],[Date]]&lt;&gt;"",$M$13,"")</f>
        <v>180</v>
      </c>
      <c r="I186" s="5" t="str">
        <f>IF(Tableau1[[#This Row],[Date]]&lt;&gt;"",CONCATENATE("s",WEEKNUM(Tableau1[[#This Row],[Date]],21)," - ",YEAR(Tableau1[[#This Row],[Date]])),"")</f>
        <v>s28 - 2019</v>
      </c>
      <c r="J186" s="9" t="str">
        <f>IF(Tableau1[[#This Row],[Date]]&lt;&gt;"",TEXT(Tableau1[[#This Row],[Date]],"mmm"),"")</f>
        <v>juil</v>
      </c>
      <c r="K186"/>
    </row>
    <row r="187" spans="1:11" x14ac:dyDescent="0.25">
      <c r="A187" s="76">
        <v>43654</v>
      </c>
      <c r="B187" s="77" t="s">
        <v>9</v>
      </c>
      <c r="C187" s="77" t="s">
        <v>12</v>
      </c>
      <c r="D187" s="77">
        <v>177</v>
      </c>
      <c r="E187" s="77">
        <v>3</v>
      </c>
      <c r="F187" s="15">
        <f>IF(Tableau1[[#This Row],[Date]]&lt;&gt;"",Tableau1[[#This Row],[Pièces produites]]-Tableau1[[#This Row],[Rebuts]],"")</f>
        <v>174</v>
      </c>
      <c r="G187" s="5">
        <f>IFERROR(Tableau1[[#This Row],[Rebuts]]/Tableau1[[#This Row],[Pièces produites]],"")</f>
        <v>1.6949152542372881E-2</v>
      </c>
      <c r="H187" s="32">
        <f>IF(Tableau1[[#This Row],[Date]]&lt;&gt;"",$M$13,"")</f>
        <v>180</v>
      </c>
      <c r="I187" s="5" t="str">
        <f>IF(Tableau1[[#This Row],[Date]]&lt;&gt;"",CONCATENATE("s",WEEKNUM(Tableau1[[#This Row],[Date]],21)," - ",YEAR(Tableau1[[#This Row],[Date]])),"")</f>
        <v>s28 - 2019</v>
      </c>
      <c r="J187" s="9" t="str">
        <f>IF(Tableau1[[#This Row],[Date]]&lt;&gt;"",TEXT(Tableau1[[#This Row],[Date]],"mmm"),"")</f>
        <v>juil</v>
      </c>
      <c r="K187"/>
    </row>
    <row r="188" spans="1:11" x14ac:dyDescent="0.25">
      <c r="A188" s="76">
        <v>43655</v>
      </c>
      <c r="B188" s="77" t="s">
        <v>7</v>
      </c>
      <c r="C188" s="77" t="s">
        <v>11</v>
      </c>
      <c r="D188" s="77">
        <v>243</v>
      </c>
      <c r="E188" s="77">
        <v>6</v>
      </c>
      <c r="F188" s="15">
        <f>IF(Tableau1[[#This Row],[Date]]&lt;&gt;"",Tableau1[[#This Row],[Pièces produites]]-Tableau1[[#This Row],[Rebuts]],"")</f>
        <v>237</v>
      </c>
      <c r="G188" s="5">
        <f>IFERROR(Tableau1[[#This Row],[Rebuts]]/Tableau1[[#This Row],[Pièces produites]],"")</f>
        <v>2.4691358024691357E-2</v>
      </c>
      <c r="H188" s="32">
        <f>IF(Tableau1[[#This Row],[Date]]&lt;&gt;"",$M$13,"")</f>
        <v>180</v>
      </c>
      <c r="I188" s="5" t="str">
        <f>IF(Tableau1[[#This Row],[Date]]&lt;&gt;"",CONCATENATE("s",WEEKNUM(Tableau1[[#This Row],[Date]],21)," - ",YEAR(Tableau1[[#This Row],[Date]])),"")</f>
        <v>s28 - 2019</v>
      </c>
      <c r="J188" s="9" t="str">
        <f>IF(Tableau1[[#This Row],[Date]]&lt;&gt;"",TEXT(Tableau1[[#This Row],[Date]],"mmm"),"")</f>
        <v>juil</v>
      </c>
      <c r="K188"/>
    </row>
    <row r="189" spans="1:11" x14ac:dyDescent="0.25">
      <c r="A189" s="76">
        <v>43655</v>
      </c>
      <c r="B189" s="77" t="s">
        <v>7</v>
      </c>
      <c r="C189" s="77" t="s">
        <v>12</v>
      </c>
      <c r="D189" s="77">
        <v>238</v>
      </c>
      <c r="E189" s="77">
        <v>2</v>
      </c>
      <c r="F189" s="15">
        <f>IF(Tableau1[[#This Row],[Date]]&lt;&gt;"",Tableau1[[#This Row],[Pièces produites]]-Tableau1[[#This Row],[Rebuts]],"")</f>
        <v>236</v>
      </c>
      <c r="G189" s="5">
        <f>IFERROR(Tableau1[[#This Row],[Rebuts]]/Tableau1[[#This Row],[Pièces produites]],"")</f>
        <v>8.4033613445378148E-3</v>
      </c>
      <c r="H189" s="32">
        <f>IF(Tableau1[[#This Row],[Date]]&lt;&gt;"",$M$13,"")</f>
        <v>180</v>
      </c>
      <c r="I189" s="5" t="str">
        <f>IF(Tableau1[[#This Row],[Date]]&lt;&gt;"",CONCATENATE("s",WEEKNUM(Tableau1[[#This Row],[Date]],21)," - ",YEAR(Tableau1[[#This Row],[Date]])),"")</f>
        <v>s28 - 2019</v>
      </c>
      <c r="J189" s="9" t="str">
        <f>IF(Tableau1[[#This Row],[Date]]&lt;&gt;"",TEXT(Tableau1[[#This Row],[Date]],"mmm"),"")</f>
        <v>juil</v>
      </c>
      <c r="K189"/>
    </row>
    <row r="190" spans="1:11" x14ac:dyDescent="0.25">
      <c r="A190" s="76">
        <v>43655</v>
      </c>
      <c r="B190" s="77" t="s">
        <v>8</v>
      </c>
      <c r="C190" s="77" t="s">
        <v>11</v>
      </c>
      <c r="D190" s="77">
        <v>244</v>
      </c>
      <c r="E190" s="77">
        <v>4</v>
      </c>
      <c r="F190" s="15">
        <f>IF(Tableau1[[#This Row],[Date]]&lt;&gt;"",Tableau1[[#This Row],[Pièces produites]]-Tableau1[[#This Row],[Rebuts]],"")</f>
        <v>240</v>
      </c>
      <c r="G190" s="5">
        <f>IFERROR(Tableau1[[#This Row],[Rebuts]]/Tableau1[[#This Row],[Pièces produites]],"")</f>
        <v>1.6393442622950821E-2</v>
      </c>
      <c r="H190" s="32">
        <f>IF(Tableau1[[#This Row],[Date]]&lt;&gt;"",$M$13,"")</f>
        <v>180</v>
      </c>
      <c r="I190" s="5" t="str">
        <f>IF(Tableau1[[#This Row],[Date]]&lt;&gt;"",CONCATENATE("s",WEEKNUM(Tableau1[[#This Row],[Date]],21)," - ",YEAR(Tableau1[[#This Row],[Date]])),"")</f>
        <v>s28 - 2019</v>
      </c>
      <c r="J190" s="9" t="str">
        <f>IF(Tableau1[[#This Row],[Date]]&lt;&gt;"",TEXT(Tableau1[[#This Row],[Date]],"mmm"),"")</f>
        <v>juil</v>
      </c>
      <c r="K190"/>
    </row>
    <row r="191" spans="1:11" x14ac:dyDescent="0.25">
      <c r="A191" s="76">
        <v>43655</v>
      </c>
      <c r="B191" s="77" t="s">
        <v>8</v>
      </c>
      <c r="C191" s="77" t="s">
        <v>12</v>
      </c>
      <c r="D191" s="77">
        <v>222</v>
      </c>
      <c r="E191" s="77">
        <v>3</v>
      </c>
      <c r="F191" s="15">
        <f>IF(Tableau1[[#This Row],[Date]]&lt;&gt;"",Tableau1[[#This Row],[Pièces produites]]-Tableau1[[#This Row],[Rebuts]],"")</f>
        <v>219</v>
      </c>
      <c r="G191" s="5">
        <f>IFERROR(Tableau1[[#This Row],[Rebuts]]/Tableau1[[#This Row],[Pièces produites]],"")</f>
        <v>1.3513513513513514E-2</v>
      </c>
      <c r="H191" s="32">
        <f>IF(Tableau1[[#This Row],[Date]]&lt;&gt;"",$M$13,"")</f>
        <v>180</v>
      </c>
      <c r="I191" s="5" t="str">
        <f>IF(Tableau1[[#This Row],[Date]]&lt;&gt;"",CONCATENATE("s",WEEKNUM(Tableau1[[#This Row],[Date]],21)," - ",YEAR(Tableau1[[#This Row],[Date]])),"")</f>
        <v>s28 - 2019</v>
      </c>
      <c r="J191" s="9" t="str">
        <f>IF(Tableau1[[#This Row],[Date]]&lt;&gt;"",TEXT(Tableau1[[#This Row],[Date]],"mmm"),"")</f>
        <v>juil</v>
      </c>
      <c r="K191"/>
    </row>
    <row r="192" spans="1:11" x14ac:dyDescent="0.25">
      <c r="A192" s="76">
        <v>43655</v>
      </c>
      <c r="B192" s="77" t="s">
        <v>9</v>
      </c>
      <c r="C192" s="77" t="s">
        <v>11</v>
      </c>
      <c r="D192" s="77">
        <v>190</v>
      </c>
      <c r="E192" s="77">
        <v>5</v>
      </c>
      <c r="F192" s="15">
        <f>IF(Tableau1[[#This Row],[Date]]&lt;&gt;"",Tableau1[[#This Row],[Pièces produites]]-Tableau1[[#This Row],[Rebuts]],"")</f>
        <v>185</v>
      </c>
      <c r="G192" s="5">
        <f>IFERROR(Tableau1[[#This Row],[Rebuts]]/Tableau1[[#This Row],[Pièces produites]],"")</f>
        <v>2.6315789473684209E-2</v>
      </c>
      <c r="H192" s="32">
        <f>IF(Tableau1[[#This Row],[Date]]&lt;&gt;"",$M$13,"")</f>
        <v>180</v>
      </c>
      <c r="I192" s="5" t="str">
        <f>IF(Tableau1[[#This Row],[Date]]&lt;&gt;"",CONCATENATE("s",WEEKNUM(Tableau1[[#This Row],[Date]],21)," - ",YEAR(Tableau1[[#This Row],[Date]])),"")</f>
        <v>s28 - 2019</v>
      </c>
      <c r="J192" s="9" t="str">
        <f>IF(Tableau1[[#This Row],[Date]]&lt;&gt;"",TEXT(Tableau1[[#This Row],[Date]],"mmm"),"")</f>
        <v>juil</v>
      </c>
      <c r="K192"/>
    </row>
    <row r="193" spans="1:11" x14ac:dyDescent="0.25">
      <c r="A193" s="76">
        <v>43655</v>
      </c>
      <c r="B193" s="77" t="s">
        <v>9</v>
      </c>
      <c r="C193" s="77" t="s">
        <v>12</v>
      </c>
      <c r="D193" s="77">
        <v>191</v>
      </c>
      <c r="E193" s="77">
        <v>6</v>
      </c>
      <c r="F193" s="15">
        <f>IF(Tableau1[[#This Row],[Date]]&lt;&gt;"",Tableau1[[#This Row],[Pièces produites]]-Tableau1[[#This Row],[Rebuts]],"")</f>
        <v>185</v>
      </c>
      <c r="G193" s="5">
        <f>IFERROR(Tableau1[[#This Row],[Rebuts]]/Tableau1[[#This Row],[Pièces produites]],"")</f>
        <v>3.1413612565445025E-2</v>
      </c>
      <c r="H193" s="32">
        <f>IF(Tableau1[[#This Row],[Date]]&lt;&gt;"",$M$13,"")</f>
        <v>180</v>
      </c>
      <c r="I193" s="5" t="str">
        <f>IF(Tableau1[[#This Row],[Date]]&lt;&gt;"",CONCATENATE("s",WEEKNUM(Tableau1[[#This Row],[Date]],21)," - ",YEAR(Tableau1[[#This Row],[Date]])),"")</f>
        <v>s28 - 2019</v>
      </c>
      <c r="J193" s="9" t="str">
        <f>IF(Tableau1[[#This Row],[Date]]&lt;&gt;"",TEXT(Tableau1[[#This Row],[Date]],"mmm"),"")</f>
        <v>juil</v>
      </c>
      <c r="K193"/>
    </row>
    <row r="194" spans="1:11" x14ac:dyDescent="0.25">
      <c r="A194" s="76">
        <v>43656</v>
      </c>
      <c r="B194" s="77" t="s">
        <v>7</v>
      </c>
      <c r="C194" s="77" t="s">
        <v>11</v>
      </c>
      <c r="D194" s="77">
        <v>280</v>
      </c>
      <c r="E194" s="77">
        <v>10</v>
      </c>
      <c r="F194" s="15">
        <f>IF(Tableau1[[#This Row],[Date]]&lt;&gt;"",Tableau1[[#This Row],[Pièces produites]]-Tableau1[[#This Row],[Rebuts]],"")</f>
        <v>270</v>
      </c>
      <c r="G194" s="5">
        <f>IFERROR(Tableau1[[#This Row],[Rebuts]]/Tableau1[[#This Row],[Pièces produites]],"")</f>
        <v>3.5714285714285712E-2</v>
      </c>
      <c r="H194" s="32">
        <f>IF(Tableau1[[#This Row],[Date]]&lt;&gt;"",$M$13,"")</f>
        <v>180</v>
      </c>
      <c r="I194" s="5" t="str">
        <f>IF(Tableau1[[#This Row],[Date]]&lt;&gt;"",CONCATENATE("s",WEEKNUM(Tableau1[[#This Row],[Date]],21)," - ",YEAR(Tableau1[[#This Row],[Date]])),"")</f>
        <v>s28 - 2019</v>
      </c>
      <c r="J194" s="9" t="str">
        <f>IF(Tableau1[[#This Row],[Date]]&lt;&gt;"",TEXT(Tableau1[[#This Row],[Date]],"mmm"),"")</f>
        <v>juil</v>
      </c>
      <c r="K194"/>
    </row>
    <row r="195" spans="1:11" x14ac:dyDescent="0.25">
      <c r="A195" s="76">
        <v>43656</v>
      </c>
      <c r="B195" s="77" t="s">
        <v>7</v>
      </c>
      <c r="C195" s="77" t="s">
        <v>12</v>
      </c>
      <c r="D195" s="77">
        <v>249</v>
      </c>
      <c r="E195" s="77">
        <v>3</v>
      </c>
      <c r="F195" s="15">
        <f>IF(Tableau1[[#This Row],[Date]]&lt;&gt;"",Tableau1[[#This Row],[Pièces produites]]-Tableau1[[#This Row],[Rebuts]],"")</f>
        <v>246</v>
      </c>
      <c r="G195" s="5">
        <f>IFERROR(Tableau1[[#This Row],[Rebuts]]/Tableau1[[#This Row],[Pièces produites]],"")</f>
        <v>1.2048192771084338E-2</v>
      </c>
      <c r="H195" s="32">
        <f>IF(Tableau1[[#This Row],[Date]]&lt;&gt;"",$M$13,"")</f>
        <v>180</v>
      </c>
      <c r="I195" s="5" t="str">
        <f>IF(Tableau1[[#This Row],[Date]]&lt;&gt;"",CONCATENATE("s",WEEKNUM(Tableau1[[#This Row],[Date]],21)," - ",YEAR(Tableau1[[#This Row],[Date]])),"")</f>
        <v>s28 - 2019</v>
      </c>
      <c r="J195" s="9" t="str">
        <f>IF(Tableau1[[#This Row],[Date]]&lt;&gt;"",TEXT(Tableau1[[#This Row],[Date]],"mmm"),"")</f>
        <v>juil</v>
      </c>
      <c r="K195"/>
    </row>
    <row r="196" spans="1:11" x14ac:dyDescent="0.25">
      <c r="A196" s="76">
        <v>43656</v>
      </c>
      <c r="B196" s="77" t="s">
        <v>8</v>
      </c>
      <c r="C196" s="77" t="s">
        <v>11</v>
      </c>
      <c r="D196" s="77">
        <v>256</v>
      </c>
      <c r="E196" s="77">
        <v>14</v>
      </c>
      <c r="F196" s="15">
        <f>IF(Tableau1[[#This Row],[Date]]&lt;&gt;"",Tableau1[[#This Row],[Pièces produites]]-Tableau1[[#This Row],[Rebuts]],"")</f>
        <v>242</v>
      </c>
      <c r="G196" s="5">
        <f>IFERROR(Tableau1[[#This Row],[Rebuts]]/Tableau1[[#This Row],[Pièces produites]],"")</f>
        <v>5.46875E-2</v>
      </c>
      <c r="H196" s="32">
        <f>IF(Tableau1[[#This Row],[Date]]&lt;&gt;"",$M$13,"")</f>
        <v>180</v>
      </c>
      <c r="I196" s="5" t="str">
        <f>IF(Tableau1[[#This Row],[Date]]&lt;&gt;"",CONCATENATE("s",WEEKNUM(Tableau1[[#This Row],[Date]],21)," - ",YEAR(Tableau1[[#This Row],[Date]])),"")</f>
        <v>s28 - 2019</v>
      </c>
      <c r="J196" s="9" t="str">
        <f>IF(Tableau1[[#This Row],[Date]]&lt;&gt;"",TEXT(Tableau1[[#This Row],[Date]],"mmm"),"")</f>
        <v>juil</v>
      </c>
      <c r="K196"/>
    </row>
    <row r="197" spans="1:11" x14ac:dyDescent="0.25">
      <c r="A197" s="76">
        <v>43656</v>
      </c>
      <c r="B197" s="77" t="s">
        <v>8</v>
      </c>
      <c r="C197" s="77" t="s">
        <v>12</v>
      </c>
      <c r="D197" s="77">
        <v>271</v>
      </c>
      <c r="E197" s="77">
        <v>10</v>
      </c>
      <c r="F197" s="15">
        <f>IF(Tableau1[[#This Row],[Date]]&lt;&gt;"",Tableau1[[#This Row],[Pièces produites]]-Tableau1[[#This Row],[Rebuts]],"")</f>
        <v>261</v>
      </c>
      <c r="G197" s="5">
        <f>IFERROR(Tableau1[[#This Row],[Rebuts]]/Tableau1[[#This Row],[Pièces produites]],"")</f>
        <v>3.6900369003690037E-2</v>
      </c>
      <c r="H197" s="32">
        <f>IF(Tableau1[[#This Row],[Date]]&lt;&gt;"",$M$13,"")</f>
        <v>180</v>
      </c>
      <c r="I197" s="5" t="str">
        <f>IF(Tableau1[[#This Row],[Date]]&lt;&gt;"",CONCATENATE("s",WEEKNUM(Tableau1[[#This Row],[Date]],21)," - ",YEAR(Tableau1[[#This Row],[Date]])),"")</f>
        <v>s28 - 2019</v>
      </c>
      <c r="J197" s="9" t="str">
        <f>IF(Tableau1[[#This Row],[Date]]&lt;&gt;"",TEXT(Tableau1[[#This Row],[Date]],"mmm"),"")</f>
        <v>juil</v>
      </c>
      <c r="K197"/>
    </row>
    <row r="198" spans="1:11" x14ac:dyDescent="0.25">
      <c r="A198" s="76">
        <v>43656</v>
      </c>
      <c r="B198" s="77" t="s">
        <v>9</v>
      </c>
      <c r="C198" s="77" t="s">
        <v>11</v>
      </c>
      <c r="D198" s="77">
        <v>240</v>
      </c>
      <c r="E198" s="77">
        <v>10</v>
      </c>
      <c r="F198" s="15">
        <f>IF(Tableau1[[#This Row],[Date]]&lt;&gt;"",Tableau1[[#This Row],[Pièces produites]]-Tableau1[[#This Row],[Rebuts]],"")</f>
        <v>230</v>
      </c>
      <c r="G198" s="5">
        <f>IFERROR(Tableau1[[#This Row],[Rebuts]]/Tableau1[[#This Row],[Pièces produites]],"")</f>
        <v>4.1666666666666664E-2</v>
      </c>
      <c r="H198" s="32">
        <f>IF(Tableau1[[#This Row],[Date]]&lt;&gt;"",$M$13,"")</f>
        <v>180</v>
      </c>
      <c r="I198" s="5" t="str">
        <f>IF(Tableau1[[#This Row],[Date]]&lt;&gt;"",CONCATENATE("s",WEEKNUM(Tableau1[[#This Row],[Date]],21)," - ",YEAR(Tableau1[[#This Row],[Date]])),"")</f>
        <v>s28 - 2019</v>
      </c>
      <c r="J198" s="9" t="str">
        <f>IF(Tableau1[[#This Row],[Date]]&lt;&gt;"",TEXT(Tableau1[[#This Row],[Date]],"mmm"),"")</f>
        <v>juil</v>
      </c>
      <c r="K198"/>
    </row>
    <row r="199" spans="1:11" x14ac:dyDescent="0.25">
      <c r="A199" s="76">
        <v>43656</v>
      </c>
      <c r="B199" s="77" t="s">
        <v>9</v>
      </c>
      <c r="C199" s="77" t="s">
        <v>12</v>
      </c>
      <c r="D199" s="77">
        <v>172</v>
      </c>
      <c r="E199" s="77">
        <v>3</v>
      </c>
      <c r="F199" s="15">
        <f>IF(Tableau1[[#This Row],[Date]]&lt;&gt;"",Tableau1[[#This Row],[Pièces produites]]-Tableau1[[#This Row],[Rebuts]],"")</f>
        <v>169</v>
      </c>
      <c r="G199" s="5">
        <f>IFERROR(Tableau1[[#This Row],[Rebuts]]/Tableau1[[#This Row],[Pièces produites]],"")</f>
        <v>1.7441860465116279E-2</v>
      </c>
      <c r="H199" s="32">
        <f>IF(Tableau1[[#This Row],[Date]]&lt;&gt;"",$M$13,"")</f>
        <v>180</v>
      </c>
      <c r="I199" s="5" t="str">
        <f>IF(Tableau1[[#This Row],[Date]]&lt;&gt;"",CONCATENATE("s",WEEKNUM(Tableau1[[#This Row],[Date]],21)," - ",YEAR(Tableau1[[#This Row],[Date]])),"")</f>
        <v>s28 - 2019</v>
      </c>
      <c r="J199" s="9" t="str">
        <f>IF(Tableau1[[#This Row],[Date]]&lt;&gt;"",TEXT(Tableau1[[#This Row],[Date]],"mmm"),"")</f>
        <v>juil</v>
      </c>
      <c r="K199"/>
    </row>
    <row r="200" spans="1:11" x14ac:dyDescent="0.25">
      <c r="A200" s="76">
        <v>43657</v>
      </c>
      <c r="B200" s="77" t="s">
        <v>7</v>
      </c>
      <c r="C200" s="77" t="s">
        <v>11</v>
      </c>
      <c r="D200" s="77">
        <v>235</v>
      </c>
      <c r="E200" s="77">
        <v>6</v>
      </c>
      <c r="F200" s="15">
        <f>IF(Tableau1[[#This Row],[Date]]&lt;&gt;"",Tableau1[[#This Row],[Pièces produites]]-Tableau1[[#This Row],[Rebuts]],"")</f>
        <v>229</v>
      </c>
      <c r="G200" s="5">
        <f>IFERROR(Tableau1[[#This Row],[Rebuts]]/Tableau1[[#This Row],[Pièces produites]],"")</f>
        <v>2.553191489361702E-2</v>
      </c>
      <c r="H200" s="32">
        <f>IF(Tableau1[[#This Row],[Date]]&lt;&gt;"",$M$13,"")</f>
        <v>180</v>
      </c>
      <c r="I200" s="5" t="str">
        <f>IF(Tableau1[[#This Row],[Date]]&lt;&gt;"",CONCATENATE("s",WEEKNUM(Tableau1[[#This Row],[Date]],21)," - ",YEAR(Tableau1[[#This Row],[Date]])),"")</f>
        <v>s28 - 2019</v>
      </c>
      <c r="J200" s="9" t="str">
        <f>IF(Tableau1[[#This Row],[Date]]&lt;&gt;"",TEXT(Tableau1[[#This Row],[Date]],"mmm"),"")</f>
        <v>juil</v>
      </c>
      <c r="K200"/>
    </row>
    <row r="201" spans="1:11" x14ac:dyDescent="0.25">
      <c r="A201" s="76">
        <v>43657</v>
      </c>
      <c r="B201" s="77" t="s">
        <v>7</v>
      </c>
      <c r="C201" s="77" t="s">
        <v>12</v>
      </c>
      <c r="D201" s="77">
        <v>241</v>
      </c>
      <c r="E201" s="77">
        <v>8</v>
      </c>
      <c r="F201" s="15">
        <f>IF(Tableau1[[#This Row],[Date]]&lt;&gt;"",Tableau1[[#This Row],[Pièces produites]]-Tableau1[[#This Row],[Rebuts]],"")</f>
        <v>233</v>
      </c>
      <c r="G201" s="5">
        <f>IFERROR(Tableau1[[#This Row],[Rebuts]]/Tableau1[[#This Row],[Pièces produites]],"")</f>
        <v>3.3195020746887967E-2</v>
      </c>
      <c r="H201" s="32">
        <f>IF(Tableau1[[#This Row],[Date]]&lt;&gt;"",$M$13,"")</f>
        <v>180</v>
      </c>
      <c r="I201" s="5" t="str">
        <f>IF(Tableau1[[#This Row],[Date]]&lt;&gt;"",CONCATENATE("s",WEEKNUM(Tableau1[[#This Row],[Date]],21)," - ",YEAR(Tableau1[[#This Row],[Date]])),"")</f>
        <v>s28 - 2019</v>
      </c>
      <c r="J201" s="9" t="str">
        <f>IF(Tableau1[[#This Row],[Date]]&lt;&gt;"",TEXT(Tableau1[[#This Row],[Date]],"mmm"),"")</f>
        <v>juil</v>
      </c>
      <c r="K201"/>
    </row>
    <row r="202" spans="1:11" x14ac:dyDescent="0.25">
      <c r="A202" s="76">
        <v>43657</v>
      </c>
      <c r="B202" s="77" t="s">
        <v>8</v>
      </c>
      <c r="C202" s="77" t="s">
        <v>11</v>
      </c>
      <c r="D202" s="77">
        <v>224</v>
      </c>
      <c r="E202" s="77">
        <v>5</v>
      </c>
      <c r="F202" s="15">
        <f>IF(Tableau1[[#This Row],[Date]]&lt;&gt;"",Tableau1[[#This Row],[Pièces produites]]-Tableau1[[#This Row],[Rebuts]],"")</f>
        <v>219</v>
      </c>
      <c r="G202" s="5">
        <f>IFERROR(Tableau1[[#This Row],[Rebuts]]/Tableau1[[#This Row],[Pièces produites]],"")</f>
        <v>2.2321428571428572E-2</v>
      </c>
      <c r="H202" s="32">
        <f>IF(Tableau1[[#This Row],[Date]]&lt;&gt;"",$M$13,"")</f>
        <v>180</v>
      </c>
      <c r="I202" s="5" t="str">
        <f>IF(Tableau1[[#This Row],[Date]]&lt;&gt;"",CONCATENATE("s",WEEKNUM(Tableau1[[#This Row],[Date]],21)," - ",YEAR(Tableau1[[#This Row],[Date]])),"")</f>
        <v>s28 - 2019</v>
      </c>
      <c r="J202" s="9" t="str">
        <f>IF(Tableau1[[#This Row],[Date]]&lt;&gt;"",TEXT(Tableau1[[#This Row],[Date]],"mmm"),"")</f>
        <v>juil</v>
      </c>
      <c r="K202"/>
    </row>
    <row r="203" spans="1:11" x14ac:dyDescent="0.25">
      <c r="A203" s="76">
        <v>43657</v>
      </c>
      <c r="B203" s="77" t="s">
        <v>8</v>
      </c>
      <c r="C203" s="77" t="s">
        <v>12</v>
      </c>
      <c r="D203" s="77">
        <v>202</v>
      </c>
      <c r="E203" s="77">
        <v>7</v>
      </c>
      <c r="F203" s="15">
        <f>IF(Tableau1[[#This Row],[Date]]&lt;&gt;"",Tableau1[[#This Row],[Pièces produites]]-Tableau1[[#This Row],[Rebuts]],"")</f>
        <v>195</v>
      </c>
      <c r="G203" s="5">
        <f>IFERROR(Tableau1[[#This Row],[Rebuts]]/Tableau1[[#This Row],[Pièces produites]],"")</f>
        <v>3.4653465346534656E-2</v>
      </c>
      <c r="H203" s="32">
        <f>IF(Tableau1[[#This Row],[Date]]&lt;&gt;"",$M$13,"")</f>
        <v>180</v>
      </c>
      <c r="I203" s="5" t="str">
        <f>IF(Tableau1[[#This Row],[Date]]&lt;&gt;"",CONCATENATE("s",WEEKNUM(Tableau1[[#This Row],[Date]],21)," - ",YEAR(Tableau1[[#This Row],[Date]])),"")</f>
        <v>s28 - 2019</v>
      </c>
      <c r="J203" s="9" t="str">
        <f>IF(Tableau1[[#This Row],[Date]]&lt;&gt;"",TEXT(Tableau1[[#This Row],[Date]],"mmm"),"")</f>
        <v>juil</v>
      </c>
      <c r="K203"/>
    </row>
    <row r="204" spans="1:11" x14ac:dyDescent="0.25">
      <c r="A204" s="76">
        <v>43657</v>
      </c>
      <c r="B204" s="77" t="s">
        <v>9</v>
      </c>
      <c r="C204" s="77" t="s">
        <v>11</v>
      </c>
      <c r="D204" s="77">
        <v>227</v>
      </c>
      <c r="E204" s="77">
        <v>11</v>
      </c>
      <c r="F204" s="15">
        <f>IF(Tableau1[[#This Row],[Date]]&lt;&gt;"",Tableau1[[#This Row],[Pièces produites]]-Tableau1[[#This Row],[Rebuts]],"")</f>
        <v>216</v>
      </c>
      <c r="G204" s="5">
        <f>IFERROR(Tableau1[[#This Row],[Rebuts]]/Tableau1[[#This Row],[Pièces produites]],"")</f>
        <v>4.8458149779735685E-2</v>
      </c>
      <c r="H204" s="32">
        <f>IF(Tableau1[[#This Row],[Date]]&lt;&gt;"",$M$13,"")</f>
        <v>180</v>
      </c>
      <c r="I204" s="5" t="str">
        <f>IF(Tableau1[[#This Row],[Date]]&lt;&gt;"",CONCATENATE("s",WEEKNUM(Tableau1[[#This Row],[Date]],21)," - ",YEAR(Tableau1[[#This Row],[Date]])),"")</f>
        <v>s28 - 2019</v>
      </c>
      <c r="J204" s="9" t="str">
        <f>IF(Tableau1[[#This Row],[Date]]&lt;&gt;"",TEXT(Tableau1[[#This Row],[Date]],"mmm"),"")</f>
        <v>juil</v>
      </c>
      <c r="K204"/>
    </row>
    <row r="205" spans="1:11" x14ac:dyDescent="0.25">
      <c r="A205" s="76">
        <v>43657</v>
      </c>
      <c r="B205" s="77" t="s">
        <v>9</v>
      </c>
      <c r="C205" s="77" t="s">
        <v>12</v>
      </c>
      <c r="D205" s="77">
        <v>185</v>
      </c>
      <c r="E205" s="77">
        <v>2</v>
      </c>
      <c r="F205" s="15">
        <f>IF(Tableau1[[#This Row],[Date]]&lt;&gt;"",Tableau1[[#This Row],[Pièces produites]]-Tableau1[[#This Row],[Rebuts]],"")</f>
        <v>183</v>
      </c>
      <c r="G205" s="5">
        <f>IFERROR(Tableau1[[#This Row],[Rebuts]]/Tableau1[[#This Row],[Pièces produites]],"")</f>
        <v>1.0810810810810811E-2</v>
      </c>
      <c r="H205" s="32">
        <f>IF(Tableau1[[#This Row],[Date]]&lt;&gt;"",$M$13,"")</f>
        <v>180</v>
      </c>
      <c r="I205" s="5" t="str">
        <f>IF(Tableau1[[#This Row],[Date]]&lt;&gt;"",CONCATENATE("s",WEEKNUM(Tableau1[[#This Row],[Date]],21)," - ",YEAR(Tableau1[[#This Row],[Date]])),"")</f>
        <v>s28 - 2019</v>
      </c>
      <c r="J205" s="9" t="str">
        <f>IF(Tableau1[[#This Row],[Date]]&lt;&gt;"",TEXT(Tableau1[[#This Row],[Date]],"mmm"),"")</f>
        <v>juil</v>
      </c>
      <c r="K205"/>
    </row>
    <row r="206" spans="1:11" x14ac:dyDescent="0.25">
      <c r="A206" s="76">
        <v>43658</v>
      </c>
      <c r="B206" s="77" t="s">
        <v>7</v>
      </c>
      <c r="C206" s="77" t="s">
        <v>11</v>
      </c>
      <c r="D206" s="77">
        <v>280</v>
      </c>
      <c r="E206" s="77">
        <v>9</v>
      </c>
      <c r="F206" s="15">
        <f>IF(Tableau1[[#This Row],[Date]]&lt;&gt;"",Tableau1[[#This Row],[Pièces produites]]-Tableau1[[#This Row],[Rebuts]],"")</f>
        <v>271</v>
      </c>
      <c r="G206" s="5">
        <f>IFERROR(Tableau1[[#This Row],[Rebuts]]/Tableau1[[#This Row],[Pièces produites]],"")</f>
        <v>3.214285714285714E-2</v>
      </c>
      <c r="H206" s="32">
        <f>IF(Tableau1[[#This Row],[Date]]&lt;&gt;"",$M$13,"")</f>
        <v>180</v>
      </c>
      <c r="I206" s="5" t="str">
        <f>IF(Tableau1[[#This Row],[Date]]&lt;&gt;"",CONCATENATE("s",WEEKNUM(Tableau1[[#This Row],[Date]],21)," - ",YEAR(Tableau1[[#This Row],[Date]])),"")</f>
        <v>s28 - 2019</v>
      </c>
      <c r="J206" s="9" t="str">
        <f>IF(Tableau1[[#This Row],[Date]]&lt;&gt;"",TEXT(Tableau1[[#This Row],[Date]],"mmm"),"")</f>
        <v>juil</v>
      </c>
      <c r="K206"/>
    </row>
    <row r="207" spans="1:11" x14ac:dyDescent="0.25">
      <c r="A207" s="76">
        <v>43658</v>
      </c>
      <c r="B207" s="77" t="s">
        <v>7</v>
      </c>
      <c r="C207" s="77" t="s">
        <v>12</v>
      </c>
      <c r="D207" s="77">
        <v>284</v>
      </c>
      <c r="E207" s="77">
        <v>6</v>
      </c>
      <c r="F207" s="15">
        <f>IF(Tableau1[[#This Row],[Date]]&lt;&gt;"",Tableau1[[#This Row],[Pièces produites]]-Tableau1[[#This Row],[Rebuts]],"")</f>
        <v>278</v>
      </c>
      <c r="G207" s="5">
        <f>IFERROR(Tableau1[[#This Row],[Rebuts]]/Tableau1[[#This Row],[Pièces produites]],"")</f>
        <v>2.1126760563380281E-2</v>
      </c>
      <c r="H207" s="32">
        <f>IF(Tableau1[[#This Row],[Date]]&lt;&gt;"",$M$13,"")</f>
        <v>180</v>
      </c>
      <c r="I207" s="5" t="str">
        <f>IF(Tableau1[[#This Row],[Date]]&lt;&gt;"",CONCATENATE("s",WEEKNUM(Tableau1[[#This Row],[Date]],21)," - ",YEAR(Tableau1[[#This Row],[Date]])),"")</f>
        <v>s28 - 2019</v>
      </c>
      <c r="J207" s="9" t="str">
        <f>IF(Tableau1[[#This Row],[Date]]&lt;&gt;"",TEXT(Tableau1[[#This Row],[Date]],"mmm"),"")</f>
        <v>juil</v>
      </c>
      <c r="K207"/>
    </row>
    <row r="208" spans="1:11" x14ac:dyDescent="0.25">
      <c r="A208" s="76">
        <v>43658</v>
      </c>
      <c r="B208" s="77" t="s">
        <v>8</v>
      </c>
      <c r="C208" s="77" t="s">
        <v>11</v>
      </c>
      <c r="D208" s="77">
        <v>255</v>
      </c>
      <c r="E208" s="77">
        <v>11</v>
      </c>
      <c r="F208" s="15">
        <f>IF(Tableau1[[#This Row],[Date]]&lt;&gt;"",Tableau1[[#This Row],[Pièces produites]]-Tableau1[[#This Row],[Rebuts]],"")</f>
        <v>244</v>
      </c>
      <c r="G208" s="5">
        <f>IFERROR(Tableau1[[#This Row],[Rebuts]]/Tableau1[[#This Row],[Pièces produites]],"")</f>
        <v>4.3137254901960784E-2</v>
      </c>
      <c r="H208" s="32">
        <f>IF(Tableau1[[#This Row],[Date]]&lt;&gt;"",$M$13,"")</f>
        <v>180</v>
      </c>
      <c r="I208" s="5" t="str">
        <f>IF(Tableau1[[#This Row],[Date]]&lt;&gt;"",CONCATENATE("s",WEEKNUM(Tableau1[[#This Row],[Date]],21)," - ",YEAR(Tableau1[[#This Row],[Date]])),"")</f>
        <v>s28 - 2019</v>
      </c>
      <c r="J208" s="9" t="str">
        <f>IF(Tableau1[[#This Row],[Date]]&lt;&gt;"",TEXT(Tableau1[[#This Row],[Date]],"mmm"),"")</f>
        <v>juil</v>
      </c>
      <c r="K208"/>
    </row>
    <row r="209" spans="1:11" x14ac:dyDescent="0.25">
      <c r="A209" s="76">
        <v>43658</v>
      </c>
      <c r="B209" s="77" t="s">
        <v>8</v>
      </c>
      <c r="C209" s="77" t="s">
        <v>12</v>
      </c>
      <c r="D209" s="77">
        <v>239</v>
      </c>
      <c r="E209" s="77">
        <v>7</v>
      </c>
      <c r="F209" s="15">
        <f>IF(Tableau1[[#This Row],[Date]]&lt;&gt;"",Tableau1[[#This Row],[Pièces produites]]-Tableau1[[#This Row],[Rebuts]],"")</f>
        <v>232</v>
      </c>
      <c r="G209" s="5">
        <f>IFERROR(Tableau1[[#This Row],[Rebuts]]/Tableau1[[#This Row],[Pièces produites]],"")</f>
        <v>2.9288702928870293E-2</v>
      </c>
      <c r="H209" s="32">
        <f>IF(Tableau1[[#This Row],[Date]]&lt;&gt;"",$M$13,"")</f>
        <v>180</v>
      </c>
      <c r="I209" s="5" t="str">
        <f>IF(Tableau1[[#This Row],[Date]]&lt;&gt;"",CONCATENATE("s",WEEKNUM(Tableau1[[#This Row],[Date]],21)," - ",YEAR(Tableau1[[#This Row],[Date]])),"")</f>
        <v>s28 - 2019</v>
      </c>
      <c r="J209" s="9" t="str">
        <f>IF(Tableau1[[#This Row],[Date]]&lt;&gt;"",TEXT(Tableau1[[#This Row],[Date]],"mmm"),"")</f>
        <v>juil</v>
      </c>
      <c r="K209"/>
    </row>
    <row r="210" spans="1:11" x14ac:dyDescent="0.25">
      <c r="A210" s="76">
        <v>43658</v>
      </c>
      <c r="B210" s="77" t="s">
        <v>9</v>
      </c>
      <c r="C210" s="77" t="s">
        <v>11</v>
      </c>
      <c r="D210" s="77">
        <v>219</v>
      </c>
      <c r="E210" s="77">
        <v>8</v>
      </c>
      <c r="F210" s="15">
        <f>IF(Tableau1[[#This Row],[Date]]&lt;&gt;"",Tableau1[[#This Row],[Pièces produites]]-Tableau1[[#This Row],[Rebuts]],"")</f>
        <v>211</v>
      </c>
      <c r="G210" s="5">
        <f>IFERROR(Tableau1[[#This Row],[Rebuts]]/Tableau1[[#This Row],[Pièces produites]],"")</f>
        <v>3.6529680365296802E-2</v>
      </c>
      <c r="H210" s="32">
        <f>IF(Tableau1[[#This Row],[Date]]&lt;&gt;"",$M$13,"")</f>
        <v>180</v>
      </c>
      <c r="I210" s="5" t="str">
        <f>IF(Tableau1[[#This Row],[Date]]&lt;&gt;"",CONCATENATE("s",WEEKNUM(Tableau1[[#This Row],[Date]],21)," - ",YEAR(Tableau1[[#This Row],[Date]])),"")</f>
        <v>s28 - 2019</v>
      </c>
      <c r="J210" s="9" t="str">
        <f>IF(Tableau1[[#This Row],[Date]]&lt;&gt;"",TEXT(Tableau1[[#This Row],[Date]],"mmm"),"")</f>
        <v>juil</v>
      </c>
      <c r="K210"/>
    </row>
    <row r="211" spans="1:11" x14ac:dyDescent="0.25">
      <c r="A211" s="76">
        <v>43658</v>
      </c>
      <c r="B211" s="77" t="s">
        <v>9</v>
      </c>
      <c r="C211" s="77" t="s">
        <v>12</v>
      </c>
      <c r="D211" s="77">
        <v>219</v>
      </c>
      <c r="E211" s="77">
        <v>4</v>
      </c>
      <c r="F211" s="15">
        <f>IF(Tableau1[[#This Row],[Date]]&lt;&gt;"",Tableau1[[#This Row],[Pièces produites]]-Tableau1[[#This Row],[Rebuts]],"")</f>
        <v>215</v>
      </c>
      <c r="G211" s="5">
        <f>IFERROR(Tableau1[[#This Row],[Rebuts]]/Tableau1[[#This Row],[Pièces produites]],"")</f>
        <v>1.8264840182648401E-2</v>
      </c>
      <c r="H211" s="32">
        <f>IF(Tableau1[[#This Row],[Date]]&lt;&gt;"",$M$13,"")</f>
        <v>180</v>
      </c>
      <c r="I211" s="5" t="str">
        <f>IF(Tableau1[[#This Row],[Date]]&lt;&gt;"",CONCATENATE("s",WEEKNUM(Tableau1[[#This Row],[Date]],21)," - ",YEAR(Tableau1[[#This Row],[Date]])),"")</f>
        <v>s28 - 2019</v>
      </c>
      <c r="J211" s="9" t="str">
        <f>IF(Tableau1[[#This Row],[Date]]&lt;&gt;"",TEXT(Tableau1[[#This Row],[Date]],"mmm"),"")</f>
        <v>juil</v>
      </c>
      <c r="K211"/>
    </row>
    <row r="212" spans="1:11" x14ac:dyDescent="0.25">
      <c r="A212" s="76">
        <v>43659</v>
      </c>
      <c r="B212" s="77" t="s">
        <v>7</v>
      </c>
      <c r="C212" s="77" t="s">
        <v>11</v>
      </c>
      <c r="D212" s="77">
        <v>294</v>
      </c>
      <c r="E212" s="77">
        <v>4</v>
      </c>
      <c r="F212" s="15">
        <f>IF(Tableau1[[#This Row],[Date]]&lt;&gt;"",Tableau1[[#This Row],[Pièces produites]]-Tableau1[[#This Row],[Rebuts]],"")</f>
        <v>290</v>
      </c>
      <c r="G212" s="5">
        <f>IFERROR(Tableau1[[#This Row],[Rebuts]]/Tableau1[[#This Row],[Pièces produites]],"")</f>
        <v>1.3605442176870748E-2</v>
      </c>
      <c r="H212" s="32">
        <f>IF(Tableau1[[#This Row],[Date]]&lt;&gt;"",$M$13,"")</f>
        <v>180</v>
      </c>
      <c r="I212" s="5" t="str">
        <f>IF(Tableau1[[#This Row],[Date]]&lt;&gt;"",CONCATENATE("s",WEEKNUM(Tableau1[[#This Row],[Date]],21)," - ",YEAR(Tableau1[[#This Row],[Date]])),"")</f>
        <v>s28 - 2019</v>
      </c>
      <c r="J212" s="9" t="str">
        <f>IF(Tableau1[[#This Row],[Date]]&lt;&gt;"",TEXT(Tableau1[[#This Row],[Date]],"mmm"),"")</f>
        <v>juil</v>
      </c>
      <c r="K212"/>
    </row>
    <row r="213" spans="1:11" x14ac:dyDescent="0.25">
      <c r="A213" s="76">
        <v>43659</v>
      </c>
      <c r="B213" s="77" t="s">
        <v>7</v>
      </c>
      <c r="C213" s="77" t="s">
        <v>12</v>
      </c>
      <c r="D213" s="77">
        <v>280</v>
      </c>
      <c r="E213" s="77">
        <v>6</v>
      </c>
      <c r="F213" s="15">
        <f>IF(Tableau1[[#This Row],[Date]]&lt;&gt;"",Tableau1[[#This Row],[Pièces produites]]-Tableau1[[#This Row],[Rebuts]],"")</f>
        <v>274</v>
      </c>
      <c r="G213" s="5">
        <f>IFERROR(Tableau1[[#This Row],[Rebuts]]/Tableau1[[#This Row],[Pièces produites]],"")</f>
        <v>2.1428571428571429E-2</v>
      </c>
      <c r="H213" s="32">
        <f>IF(Tableau1[[#This Row],[Date]]&lt;&gt;"",$M$13,"")</f>
        <v>180</v>
      </c>
      <c r="I213" s="5" t="str">
        <f>IF(Tableau1[[#This Row],[Date]]&lt;&gt;"",CONCATENATE("s",WEEKNUM(Tableau1[[#This Row],[Date]],21)," - ",YEAR(Tableau1[[#This Row],[Date]])),"")</f>
        <v>s28 - 2019</v>
      </c>
      <c r="J213" s="9" t="str">
        <f>IF(Tableau1[[#This Row],[Date]]&lt;&gt;"",TEXT(Tableau1[[#This Row],[Date]],"mmm"),"")</f>
        <v>juil</v>
      </c>
      <c r="K213"/>
    </row>
    <row r="214" spans="1:11" x14ac:dyDescent="0.25">
      <c r="A214" s="76">
        <v>43659</v>
      </c>
      <c r="B214" s="77" t="s">
        <v>8</v>
      </c>
      <c r="C214" s="77" t="s">
        <v>11</v>
      </c>
      <c r="D214" s="77">
        <v>223</v>
      </c>
      <c r="E214" s="77">
        <v>5</v>
      </c>
      <c r="F214" s="15">
        <f>IF(Tableau1[[#This Row],[Date]]&lt;&gt;"",Tableau1[[#This Row],[Pièces produites]]-Tableau1[[#This Row],[Rebuts]],"")</f>
        <v>218</v>
      </c>
      <c r="G214" s="5">
        <f>IFERROR(Tableau1[[#This Row],[Rebuts]]/Tableau1[[#This Row],[Pièces produites]],"")</f>
        <v>2.2421524663677129E-2</v>
      </c>
      <c r="H214" s="32">
        <f>IF(Tableau1[[#This Row],[Date]]&lt;&gt;"",$M$13,"")</f>
        <v>180</v>
      </c>
      <c r="I214" s="5" t="str">
        <f>IF(Tableau1[[#This Row],[Date]]&lt;&gt;"",CONCATENATE("s",WEEKNUM(Tableau1[[#This Row],[Date]],21)," - ",YEAR(Tableau1[[#This Row],[Date]])),"")</f>
        <v>s28 - 2019</v>
      </c>
      <c r="J214" s="9" t="str">
        <f>IF(Tableau1[[#This Row],[Date]]&lt;&gt;"",TEXT(Tableau1[[#This Row],[Date]],"mmm"),"")</f>
        <v>juil</v>
      </c>
      <c r="K214"/>
    </row>
    <row r="215" spans="1:11" x14ac:dyDescent="0.25">
      <c r="A215" s="76">
        <v>43659</v>
      </c>
      <c r="B215" s="77" t="s">
        <v>8</v>
      </c>
      <c r="C215" s="77" t="s">
        <v>12</v>
      </c>
      <c r="D215" s="77">
        <v>202</v>
      </c>
      <c r="E215" s="77">
        <v>5</v>
      </c>
      <c r="F215" s="15">
        <f>IF(Tableau1[[#This Row],[Date]]&lt;&gt;"",Tableau1[[#This Row],[Pièces produites]]-Tableau1[[#This Row],[Rebuts]],"")</f>
        <v>197</v>
      </c>
      <c r="G215" s="5">
        <f>IFERROR(Tableau1[[#This Row],[Rebuts]]/Tableau1[[#This Row],[Pièces produites]],"")</f>
        <v>2.4752475247524754E-2</v>
      </c>
      <c r="H215" s="32">
        <f>IF(Tableau1[[#This Row],[Date]]&lt;&gt;"",$M$13,"")</f>
        <v>180</v>
      </c>
      <c r="I215" s="5" t="str">
        <f>IF(Tableau1[[#This Row],[Date]]&lt;&gt;"",CONCATENATE("s",WEEKNUM(Tableau1[[#This Row],[Date]],21)," - ",YEAR(Tableau1[[#This Row],[Date]])),"")</f>
        <v>s28 - 2019</v>
      </c>
      <c r="J215" s="9" t="str">
        <f>IF(Tableau1[[#This Row],[Date]]&lt;&gt;"",TEXT(Tableau1[[#This Row],[Date]],"mmm"),"")</f>
        <v>juil</v>
      </c>
      <c r="K215"/>
    </row>
    <row r="216" spans="1:11" x14ac:dyDescent="0.25">
      <c r="A216" s="76">
        <v>43659</v>
      </c>
      <c r="B216" s="77" t="s">
        <v>9</v>
      </c>
      <c r="C216" s="77" t="s">
        <v>11</v>
      </c>
      <c r="D216" s="77">
        <v>241</v>
      </c>
      <c r="E216" s="77">
        <v>7</v>
      </c>
      <c r="F216" s="15">
        <f>IF(Tableau1[[#This Row],[Date]]&lt;&gt;"",Tableau1[[#This Row],[Pièces produites]]-Tableau1[[#This Row],[Rebuts]],"")</f>
        <v>234</v>
      </c>
      <c r="G216" s="5">
        <f>IFERROR(Tableau1[[#This Row],[Rebuts]]/Tableau1[[#This Row],[Pièces produites]],"")</f>
        <v>2.9045643153526972E-2</v>
      </c>
      <c r="H216" s="32">
        <f>IF(Tableau1[[#This Row],[Date]]&lt;&gt;"",$M$13,"")</f>
        <v>180</v>
      </c>
      <c r="I216" s="5" t="str">
        <f>IF(Tableau1[[#This Row],[Date]]&lt;&gt;"",CONCATENATE("s",WEEKNUM(Tableau1[[#This Row],[Date]],21)," - ",YEAR(Tableau1[[#This Row],[Date]])),"")</f>
        <v>s28 - 2019</v>
      </c>
      <c r="J216" s="9" t="str">
        <f>IF(Tableau1[[#This Row],[Date]]&lt;&gt;"",TEXT(Tableau1[[#This Row],[Date]],"mmm"),"")</f>
        <v>juil</v>
      </c>
      <c r="K216"/>
    </row>
    <row r="217" spans="1:11" x14ac:dyDescent="0.25">
      <c r="A217" s="76">
        <v>43659</v>
      </c>
      <c r="B217" s="77" t="s">
        <v>9</v>
      </c>
      <c r="C217" s="77" t="s">
        <v>12</v>
      </c>
      <c r="D217" s="77">
        <v>174</v>
      </c>
      <c r="E217" s="77">
        <v>3</v>
      </c>
      <c r="F217" s="15">
        <f>IF(Tableau1[[#This Row],[Date]]&lt;&gt;"",Tableau1[[#This Row],[Pièces produites]]-Tableau1[[#This Row],[Rebuts]],"")</f>
        <v>171</v>
      </c>
      <c r="G217" s="5">
        <f>IFERROR(Tableau1[[#This Row],[Rebuts]]/Tableau1[[#This Row],[Pièces produites]],"")</f>
        <v>1.7241379310344827E-2</v>
      </c>
      <c r="H217" s="32">
        <f>IF(Tableau1[[#This Row],[Date]]&lt;&gt;"",$M$13,"")</f>
        <v>180</v>
      </c>
      <c r="I217" s="5" t="str">
        <f>IF(Tableau1[[#This Row],[Date]]&lt;&gt;"",CONCATENATE("s",WEEKNUM(Tableau1[[#This Row],[Date]],21)," - ",YEAR(Tableau1[[#This Row],[Date]])),"")</f>
        <v>s28 - 2019</v>
      </c>
      <c r="J217" s="9" t="str">
        <f>IF(Tableau1[[#This Row],[Date]]&lt;&gt;"",TEXT(Tableau1[[#This Row],[Date]],"mmm"),"")</f>
        <v>juil</v>
      </c>
      <c r="K217"/>
    </row>
    <row r="218" spans="1:11" x14ac:dyDescent="0.25">
      <c r="A218" s="76">
        <v>43661</v>
      </c>
      <c r="B218" s="77" t="s">
        <v>7</v>
      </c>
      <c r="C218" s="77" t="s">
        <v>11</v>
      </c>
      <c r="D218" s="77">
        <v>231</v>
      </c>
      <c r="E218" s="77">
        <v>9</v>
      </c>
      <c r="F218" s="15">
        <f>IF(Tableau1[[#This Row],[Date]]&lt;&gt;"",Tableau1[[#This Row],[Pièces produites]]-Tableau1[[#This Row],[Rebuts]],"")</f>
        <v>222</v>
      </c>
      <c r="G218" s="5">
        <f>IFERROR(Tableau1[[#This Row],[Rebuts]]/Tableau1[[#This Row],[Pièces produites]],"")</f>
        <v>3.896103896103896E-2</v>
      </c>
      <c r="H218" s="32">
        <f>IF(Tableau1[[#This Row],[Date]]&lt;&gt;"",$M$13,"")</f>
        <v>180</v>
      </c>
      <c r="I218" s="5" t="str">
        <f>IF(Tableau1[[#This Row],[Date]]&lt;&gt;"",CONCATENATE("s",WEEKNUM(Tableau1[[#This Row],[Date]],21)," - ",YEAR(Tableau1[[#This Row],[Date]])),"")</f>
        <v>s29 - 2019</v>
      </c>
      <c r="J218" s="9" t="str">
        <f>IF(Tableau1[[#This Row],[Date]]&lt;&gt;"",TEXT(Tableau1[[#This Row],[Date]],"mmm"),"")</f>
        <v>juil</v>
      </c>
      <c r="K218"/>
    </row>
    <row r="219" spans="1:11" x14ac:dyDescent="0.25">
      <c r="A219" s="76">
        <v>43661</v>
      </c>
      <c r="B219" s="77" t="s">
        <v>7</v>
      </c>
      <c r="C219" s="77" t="s">
        <v>12</v>
      </c>
      <c r="D219" s="77">
        <v>281</v>
      </c>
      <c r="E219" s="77">
        <v>3</v>
      </c>
      <c r="F219" s="15">
        <f>IF(Tableau1[[#This Row],[Date]]&lt;&gt;"",Tableau1[[#This Row],[Pièces produites]]-Tableau1[[#This Row],[Rebuts]],"")</f>
        <v>278</v>
      </c>
      <c r="G219" s="5">
        <f>IFERROR(Tableau1[[#This Row],[Rebuts]]/Tableau1[[#This Row],[Pièces produites]],"")</f>
        <v>1.0676156583629894E-2</v>
      </c>
      <c r="H219" s="32">
        <f>IF(Tableau1[[#This Row],[Date]]&lt;&gt;"",$M$13,"")</f>
        <v>180</v>
      </c>
      <c r="I219" s="5" t="str">
        <f>IF(Tableau1[[#This Row],[Date]]&lt;&gt;"",CONCATENATE("s",WEEKNUM(Tableau1[[#This Row],[Date]],21)," - ",YEAR(Tableau1[[#This Row],[Date]])),"")</f>
        <v>s29 - 2019</v>
      </c>
      <c r="J219" s="9" t="str">
        <f>IF(Tableau1[[#This Row],[Date]]&lt;&gt;"",TEXT(Tableau1[[#This Row],[Date]],"mmm"),"")</f>
        <v>juil</v>
      </c>
      <c r="K219"/>
    </row>
    <row r="220" spans="1:11" x14ac:dyDescent="0.25">
      <c r="A220" s="76">
        <v>43661</v>
      </c>
      <c r="B220" s="77" t="s">
        <v>8</v>
      </c>
      <c r="C220" s="77" t="s">
        <v>11</v>
      </c>
      <c r="D220" s="77">
        <v>225</v>
      </c>
      <c r="E220" s="77">
        <v>5</v>
      </c>
      <c r="F220" s="15">
        <f>IF(Tableau1[[#This Row],[Date]]&lt;&gt;"",Tableau1[[#This Row],[Pièces produites]]-Tableau1[[#This Row],[Rebuts]],"")</f>
        <v>220</v>
      </c>
      <c r="G220" s="5">
        <f>IFERROR(Tableau1[[#This Row],[Rebuts]]/Tableau1[[#This Row],[Pièces produites]],"")</f>
        <v>2.2222222222222223E-2</v>
      </c>
      <c r="H220" s="32">
        <f>IF(Tableau1[[#This Row],[Date]]&lt;&gt;"",$M$13,"")</f>
        <v>180</v>
      </c>
      <c r="I220" s="5" t="str">
        <f>IF(Tableau1[[#This Row],[Date]]&lt;&gt;"",CONCATENATE("s",WEEKNUM(Tableau1[[#This Row],[Date]],21)," - ",YEAR(Tableau1[[#This Row],[Date]])),"")</f>
        <v>s29 - 2019</v>
      </c>
      <c r="J220" s="9" t="str">
        <f>IF(Tableau1[[#This Row],[Date]]&lt;&gt;"",TEXT(Tableau1[[#This Row],[Date]],"mmm"),"")</f>
        <v>juil</v>
      </c>
      <c r="K220"/>
    </row>
    <row r="221" spans="1:11" x14ac:dyDescent="0.25">
      <c r="A221" s="76">
        <v>43661</v>
      </c>
      <c r="B221" s="77" t="s">
        <v>8</v>
      </c>
      <c r="C221" s="77" t="s">
        <v>12</v>
      </c>
      <c r="D221" s="77">
        <v>276</v>
      </c>
      <c r="E221" s="77">
        <v>14</v>
      </c>
      <c r="F221" s="15">
        <f>IF(Tableau1[[#This Row],[Date]]&lt;&gt;"",Tableau1[[#This Row],[Pièces produites]]-Tableau1[[#This Row],[Rebuts]],"")</f>
        <v>262</v>
      </c>
      <c r="G221" s="5">
        <f>IFERROR(Tableau1[[#This Row],[Rebuts]]/Tableau1[[#This Row],[Pièces produites]],"")</f>
        <v>5.0724637681159424E-2</v>
      </c>
      <c r="H221" s="32">
        <f>IF(Tableau1[[#This Row],[Date]]&lt;&gt;"",$M$13,"")</f>
        <v>180</v>
      </c>
      <c r="I221" s="5" t="str">
        <f>IF(Tableau1[[#This Row],[Date]]&lt;&gt;"",CONCATENATE("s",WEEKNUM(Tableau1[[#This Row],[Date]],21)," - ",YEAR(Tableau1[[#This Row],[Date]])),"")</f>
        <v>s29 - 2019</v>
      </c>
      <c r="J221" s="9" t="str">
        <f>IF(Tableau1[[#This Row],[Date]]&lt;&gt;"",TEXT(Tableau1[[#This Row],[Date]],"mmm"),"")</f>
        <v>juil</v>
      </c>
      <c r="K221"/>
    </row>
    <row r="222" spans="1:11" x14ac:dyDescent="0.25">
      <c r="A222" s="76">
        <v>43661</v>
      </c>
      <c r="B222" s="77" t="s">
        <v>9</v>
      </c>
      <c r="C222" s="77" t="s">
        <v>11</v>
      </c>
      <c r="D222" s="77">
        <v>214</v>
      </c>
      <c r="E222" s="77">
        <v>8</v>
      </c>
      <c r="F222" s="15">
        <f>IF(Tableau1[[#This Row],[Date]]&lt;&gt;"",Tableau1[[#This Row],[Pièces produites]]-Tableau1[[#This Row],[Rebuts]],"")</f>
        <v>206</v>
      </c>
      <c r="G222" s="5">
        <f>IFERROR(Tableau1[[#This Row],[Rebuts]]/Tableau1[[#This Row],[Pièces produites]],"")</f>
        <v>3.7383177570093455E-2</v>
      </c>
      <c r="H222" s="32">
        <f>IF(Tableau1[[#This Row],[Date]]&lt;&gt;"",$M$13,"")</f>
        <v>180</v>
      </c>
      <c r="I222" s="5" t="str">
        <f>IF(Tableau1[[#This Row],[Date]]&lt;&gt;"",CONCATENATE("s",WEEKNUM(Tableau1[[#This Row],[Date]],21)," - ",YEAR(Tableau1[[#This Row],[Date]])),"")</f>
        <v>s29 - 2019</v>
      </c>
      <c r="J222" s="9" t="str">
        <f>IF(Tableau1[[#This Row],[Date]]&lt;&gt;"",TEXT(Tableau1[[#This Row],[Date]],"mmm"),"")</f>
        <v>juil</v>
      </c>
      <c r="K222"/>
    </row>
    <row r="223" spans="1:11" x14ac:dyDescent="0.25">
      <c r="A223" s="76">
        <v>43661</v>
      </c>
      <c r="B223" s="77" t="s">
        <v>9</v>
      </c>
      <c r="C223" s="77" t="s">
        <v>12</v>
      </c>
      <c r="D223" s="77">
        <v>190</v>
      </c>
      <c r="E223" s="77">
        <v>7</v>
      </c>
      <c r="F223" s="15">
        <f>IF(Tableau1[[#This Row],[Date]]&lt;&gt;"",Tableau1[[#This Row],[Pièces produites]]-Tableau1[[#This Row],[Rebuts]],"")</f>
        <v>183</v>
      </c>
      <c r="G223" s="5">
        <f>IFERROR(Tableau1[[#This Row],[Rebuts]]/Tableau1[[#This Row],[Pièces produites]],"")</f>
        <v>3.6842105263157891E-2</v>
      </c>
      <c r="H223" s="32">
        <f>IF(Tableau1[[#This Row],[Date]]&lt;&gt;"",$M$13,"")</f>
        <v>180</v>
      </c>
      <c r="I223" s="5" t="str">
        <f>IF(Tableau1[[#This Row],[Date]]&lt;&gt;"",CONCATENATE("s",WEEKNUM(Tableau1[[#This Row],[Date]],21)," - ",YEAR(Tableau1[[#This Row],[Date]])),"")</f>
        <v>s29 - 2019</v>
      </c>
      <c r="J223" s="9" t="str">
        <f>IF(Tableau1[[#This Row],[Date]]&lt;&gt;"",TEXT(Tableau1[[#This Row],[Date]],"mmm"),"")</f>
        <v>juil</v>
      </c>
      <c r="K223"/>
    </row>
    <row r="224" spans="1:11" x14ac:dyDescent="0.25">
      <c r="A224" s="76">
        <v>43662</v>
      </c>
      <c r="B224" s="77" t="s">
        <v>7</v>
      </c>
      <c r="C224" s="77" t="s">
        <v>11</v>
      </c>
      <c r="D224" s="77">
        <v>269</v>
      </c>
      <c r="E224" s="77">
        <v>5</v>
      </c>
      <c r="F224" s="15">
        <f>IF(Tableau1[[#This Row],[Date]]&lt;&gt;"",Tableau1[[#This Row],[Pièces produites]]-Tableau1[[#This Row],[Rebuts]],"")</f>
        <v>264</v>
      </c>
      <c r="G224" s="5">
        <f>IFERROR(Tableau1[[#This Row],[Rebuts]]/Tableau1[[#This Row],[Pièces produites]],"")</f>
        <v>1.858736059479554E-2</v>
      </c>
      <c r="H224" s="32">
        <f>IF(Tableau1[[#This Row],[Date]]&lt;&gt;"",$M$13,"")</f>
        <v>180</v>
      </c>
      <c r="I224" s="5" t="str">
        <f>IF(Tableau1[[#This Row],[Date]]&lt;&gt;"",CONCATENATE("s",WEEKNUM(Tableau1[[#This Row],[Date]],21)," - ",YEAR(Tableau1[[#This Row],[Date]])),"")</f>
        <v>s29 - 2019</v>
      </c>
      <c r="J224" s="9" t="str">
        <f>IF(Tableau1[[#This Row],[Date]]&lt;&gt;"",TEXT(Tableau1[[#This Row],[Date]],"mmm"),"")</f>
        <v>juil</v>
      </c>
      <c r="K224"/>
    </row>
    <row r="225" spans="1:11" x14ac:dyDescent="0.25">
      <c r="A225" s="76">
        <v>43662</v>
      </c>
      <c r="B225" s="77" t="s">
        <v>7</v>
      </c>
      <c r="C225" s="77" t="s">
        <v>12</v>
      </c>
      <c r="D225" s="77">
        <v>265</v>
      </c>
      <c r="E225" s="77">
        <v>6</v>
      </c>
      <c r="F225" s="15">
        <f>IF(Tableau1[[#This Row],[Date]]&lt;&gt;"",Tableau1[[#This Row],[Pièces produites]]-Tableau1[[#This Row],[Rebuts]],"")</f>
        <v>259</v>
      </c>
      <c r="G225" s="5">
        <f>IFERROR(Tableau1[[#This Row],[Rebuts]]/Tableau1[[#This Row],[Pièces produites]],"")</f>
        <v>2.2641509433962263E-2</v>
      </c>
      <c r="H225" s="32">
        <f>IF(Tableau1[[#This Row],[Date]]&lt;&gt;"",$M$13,"")</f>
        <v>180</v>
      </c>
      <c r="I225" s="5" t="str">
        <f>IF(Tableau1[[#This Row],[Date]]&lt;&gt;"",CONCATENATE("s",WEEKNUM(Tableau1[[#This Row],[Date]],21)," - ",YEAR(Tableau1[[#This Row],[Date]])),"")</f>
        <v>s29 - 2019</v>
      </c>
      <c r="J225" s="9" t="str">
        <f>IF(Tableau1[[#This Row],[Date]]&lt;&gt;"",TEXT(Tableau1[[#This Row],[Date]],"mmm"),"")</f>
        <v>juil</v>
      </c>
      <c r="K225"/>
    </row>
    <row r="226" spans="1:11" x14ac:dyDescent="0.25">
      <c r="A226" s="76">
        <v>43662</v>
      </c>
      <c r="B226" s="77" t="s">
        <v>8</v>
      </c>
      <c r="C226" s="77" t="s">
        <v>11</v>
      </c>
      <c r="D226" s="77">
        <v>294</v>
      </c>
      <c r="E226" s="77">
        <v>16</v>
      </c>
      <c r="F226" s="15">
        <f>IF(Tableau1[[#This Row],[Date]]&lt;&gt;"",Tableau1[[#This Row],[Pièces produites]]-Tableau1[[#This Row],[Rebuts]],"")</f>
        <v>278</v>
      </c>
      <c r="G226" s="5">
        <f>IFERROR(Tableau1[[#This Row],[Rebuts]]/Tableau1[[#This Row],[Pièces produites]],"")</f>
        <v>5.4421768707482991E-2</v>
      </c>
      <c r="H226" s="32">
        <f>IF(Tableau1[[#This Row],[Date]]&lt;&gt;"",$M$13,"")</f>
        <v>180</v>
      </c>
      <c r="I226" s="5" t="str">
        <f>IF(Tableau1[[#This Row],[Date]]&lt;&gt;"",CONCATENATE("s",WEEKNUM(Tableau1[[#This Row],[Date]],21)," - ",YEAR(Tableau1[[#This Row],[Date]])),"")</f>
        <v>s29 - 2019</v>
      </c>
      <c r="J226" s="9" t="str">
        <f>IF(Tableau1[[#This Row],[Date]]&lt;&gt;"",TEXT(Tableau1[[#This Row],[Date]],"mmm"),"")</f>
        <v>juil</v>
      </c>
      <c r="K226"/>
    </row>
    <row r="227" spans="1:11" x14ac:dyDescent="0.25">
      <c r="A227" s="76">
        <v>43662</v>
      </c>
      <c r="B227" s="77" t="s">
        <v>8</v>
      </c>
      <c r="C227" s="77" t="s">
        <v>12</v>
      </c>
      <c r="D227" s="77">
        <v>229</v>
      </c>
      <c r="E227" s="77">
        <v>6</v>
      </c>
      <c r="F227" s="15">
        <f>IF(Tableau1[[#This Row],[Date]]&lt;&gt;"",Tableau1[[#This Row],[Pièces produites]]-Tableau1[[#This Row],[Rebuts]],"")</f>
        <v>223</v>
      </c>
      <c r="G227" s="5">
        <f>IFERROR(Tableau1[[#This Row],[Rebuts]]/Tableau1[[#This Row],[Pièces produites]],"")</f>
        <v>2.6200873362445413E-2</v>
      </c>
      <c r="H227" s="32">
        <f>IF(Tableau1[[#This Row],[Date]]&lt;&gt;"",$M$13,"")</f>
        <v>180</v>
      </c>
      <c r="I227" s="5" t="str">
        <f>IF(Tableau1[[#This Row],[Date]]&lt;&gt;"",CONCATENATE("s",WEEKNUM(Tableau1[[#This Row],[Date]],21)," - ",YEAR(Tableau1[[#This Row],[Date]])),"")</f>
        <v>s29 - 2019</v>
      </c>
      <c r="J227" s="9" t="str">
        <f>IF(Tableau1[[#This Row],[Date]]&lt;&gt;"",TEXT(Tableau1[[#This Row],[Date]],"mmm"),"")</f>
        <v>juil</v>
      </c>
      <c r="K227"/>
    </row>
    <row r="228" spans="1:11" x14ac:dyDescent="0.25">
      <c r="A228" s="76">
        <v>43662</v>
      </c>
      <c r="B228" s="77" t="s">
        <v>9</v>
      </c>
      <c r="C228" s="77" t="s">
        <v>11</v>
      </c>
      <c r="D228" s="77">
        <v>199</v>
      </c>
      <c r="E228" s="77">
        <v>5</v>
      </c>
      <c r="F228" s="15">
        <f>IF(Tableau1[[#This Row],[Date]]&lt;&gt;"",Tableau1[[#This Row],[Pièces produites]]-Tableau1[[#This Row],[Rebuts]],"")</f>
        <v>194</v>
      </c>
      <c r="G228" s="5">
        <f>IFERROR(Tableau1[[#This Row],[Rebuts]]/Tableau1[[#This Row],[Pièces produites]],"")</f>
        <v>2.5125628140703519E-2</v>
      </c>
      <c r="H228" s="32">
        <f>IF(Tableau1[[#This Row],[Date]]&lt;&gt;"",$M$13,"")</f>
        <v>180</v>
      </c>
      <c r="I228" s="5" t="str">
        <f>IF(Tableau1[[#This Row],[Date]]&lt;&gt;"",CONCATENATE("s",WEEKNUM(Tableau1[[#This Row],[Date]],21)," - ",YEAR(Tableau1[[#This Row],[Date]])),"")</f>
        <v>s29 - 2019</v>
      </c>
      <c r="J228" s="9" t="str">
        <f>IF(Tableau1[[#This Row],[Date]]&lt;&gt;"",TEXT(Tableau1[[#This Row],[Date]],"mmm"),"")</f>
        <v>juil</v>
      </c>
      <c r="K228"/>
    </row>
    <row r="229" spans="1:11" x14ac:dyDescent="0.25">
      <c r="A229" s="76">
        <v>43662</v>
      </c>
      <c r="B229" s="77" t="s">
        <v>9</v>
      </c>
      <c r="C229" s="77" t="s">
        <v>12</v>
      </c>
      <c r="D229" s="77">
        <v>227</v>
      </c>
      <c r="E229" s="77">
        <v>9</v>
      </c>
      <c r="F229" s="15">
        <f>IF(Tableau1[[#This Row],[Date]]&lt;&gt;"",Tableau1[[#This Row],[Pièces produites]]-Tableau1[[#This Row],[Rebuts]],"")</f>
        <v>218</v>
      </c>
      <c r="G229" s="5">
        <f>IFERROR(Tableau1[[#This Row],[Rebuts]]/Tableau1[[#This Row],[Pièces produites]],"")</f>
        <v>3.9647577092511016E-2</v>
      </c>
      <c r="H229" s="32">
        <f>IF(Tableau1[[#This Row],[Date]]&lt;&gt;"",$M$13,"")</f>
        <v>180</v>
      </c>
      <c r="I229" s="5" t="str">
        <f>IF(Tableau1[[#This Row],[Date]]&lt;&gt;"",CONCATENATE("s",WEEKNUM(Tableau1[[#This Row],[Date]],21)," - ",YEAR(Tableau1[[#This Row],[Date]])),"")</f>
        <v>s29 - 2019</v>
      </c>
      <c r="J229" s="9" t="str">
        <f>IF(Tableau1[[#This Row],[Date]]&lt;&gt;"",TEXT(Tableau1[[#This Row],[Date]],"mmm"),"")</f>
        <v>juil</v>
      </c>
      <c r="K229"/>
    </row>
    <row r="230" spans="1:11" x14ac:dyDescent="0.25">
      <c r="A230" s="76">
        <v>43663</v>
      </c>
      <c r="B230" s="77" t="s">
        <v>7</v>
      </c>
      <c r="C230" s="77" t="s">
        <v>11</v>
      </c>
      <c r="D230" s="77">
        <v>261</v>
      </c>
      <c r="E230" s="77">
        <v>10</v>
      </c>
      <c r="F230" s="15">
        <f>IF(Tableau1[[#This Row],[Date]]&lt;&gt;"",Tableau1[[#This Row],[Pièces produites]]-Tableau1[[#This Row],[Rebuts]],"")</f>
        <v>251</v>
      </c>
      <c r="G230" s="5">
        <f>IFERROR(Tableau1[[#This Row],[Rebuts]]/Tableau1[[#This Row],[Pièces produites]],"")</f>
        <v>3.8314176245210725E-2</v>
      </c>
      <c r="H230" s="32">
        <f>IF(Tableau1[[#This Row],[Date]]&lt;&gt;"",$M$13,"")</f>
        <v>180</v>
      </c>
      <c r="I230" s="5" t="str">
        <f>IF(Tableau1[[#This Row],[Date]]&lt;&gt;"",CONCATENATE("s",WEEKNUM(Tableau1[[#This Row],[Date]],21)," - ",YEAR(Tableau1[[#This Row],[Date]])),"")</f>
        <v>s29 - 2019</v>
      </c>
      <c r="J230" s="9" t="str">
        <f>IF(Tableau1[[#This Row],[Date]]&lt;&gt;"",TEXT(Tableau1[[#This Row],[Date]],"mmm"),"")</f>
        <v>juil</v>
      </c>
      <c r="K230"/>
    </row>
    <row r="231" spans="1:11" x14ac:dyDescent="0.25">
      <c r="A231" s="76">
        <v>43663</v>
      </c>
      <c r="B231" s="77" t="s">
        <v>7</v>
      </c>
      <c r="C231" s="77" t="s">
        <v>12</v>
      </c>
      <c r="D231" s="77">
        <v>230</v>
      </c>
      <c r="E231" s="77">
        <v>7</v>
      </c>
      <c r="F231" s="15">
        <f>IF(Tableau1[[#This Row],[Date]]&lt;&gt;"",Tableau1[[#This Row],[Pièces produites]]-Tableau1[[#This Row],[Rebuts]],"")</f>
        <v>223</v>
      </c>
      <c r="G231" s="5">
        <f>IFERROR(Tableau1[[#This Row],[Rebuts]]/Tableau1[[#This Row],[Pièces produites]],"")</f>
        <v>3.0434782608695653E-2</v>
      </c>
      <c r="H231" s="32">
        <f>IF(Tableau1[[#This Row],[Date]]&lt;&gt;"",$M$13,"")</f>
        <v>180</v>
      </c>
      <c r="I231" s="5" t="str">
        <f>IF(Tableau1[[#This Row],[Date]]&lt;&gt;"",CONCATENATE("s",WEEKNUM(Tableau1[[#This Row],[Date]],21)," - ",YEAR(Tableau1[[#This Row],[Date]])),"")</f>
        <v>s29 - 2019</v>
      </c>
      <c r="J231" s="9" t="str">
        <f>IF(Tableau1[[#This Row],[Date]]&lt;&gt;"",TEXT(Tableau1[[#This Row],[Date]],"mmm"),"")</f>
        <v>juil</v>
      </c>
      <c r="K231"/>
    </row>
    <row r="232" spans="1:11" x14ac:dyDescent="0.25">
      <c r="A232" s="76">
        <v>43663</v>
      </c>
      <c r="B232" s="77" t="s">
        <v>8</v>
      </c>
      <c r="C232" s="77" t="s">
        <v>11</v>
      </c>
      <c r="D232" s="77">
        <v>268</v>
      </c>
      <c r="E232" s="77">
        <v>14</v>
      </c>
      <c r="F232" s="15">
        <f>IF(Tableau1[[#This Row],[Date]]&lt;&gt;"",Tableau1[[#This Row],[Pièces produites]]-Tableau1[[#This Row],[Rebuts]],"")</f>
        <v>254</v>
      </c>
      <c r="G232" s="5">
        <f>IFERROR(Tableau1[[#This Row],[Rebuts]]/Tableau1[[#This Row],[Pièces produites]],"")</f>
        <v>5.2238805970149252E-2</v>
      </c>
      <c r="H232" s="32">
        <f>IF(Tableau1[[#This Row],[Date]]&lt;&gt;"",$M$13,"")</f>
        <v>180</v>
      </c>
      <c r="I232" s="5" t="str">
        <f>IF(Tableau1[[#This Row],[Date]]&lt;&gt;"",CONCATENATE("s",WEEKNUM(Tableau1[[#This Row],[Date]],21)," - ",YEAR(Tableau1[[#This Row],[Date]])),"")</f>
        <v>s29 - 2019</v>
      </c>
      <c r="J232" s="9" t="str">
        <f>IF(Tableau1[[#This Row],[Date]]&lt;&gt;"",TEXT(Tableau1[[#This Row],[Date]],"mmm"),"")</f>
        <v>juil</v>
      </c>
      <c r="K232"/>
    </row>
    <row r="233" spans="1:11" x14ac:dyDescent="0.25">
      <c r="A233" s="76">
        <v>43663</v>
      </c>
      <c r="B233" s="77" t="s">
        <v>8</v>
      </c>
      <c r="C233" s="77" t="s">
        <v>12</v>
      </c>
      <c r="D233" s="77">
        <v>266</v>
      </c>
      <c r="E233" s="77">
        <v>6</v>
      </c>
      <c r="F233" s="15">
        <f>IF(Tableau1[[#This Row],[Date]]&lt;&gt;"",Tableau1[[#This Row],[Pièces produites]]-Tableau1[[#This Row],[Rebuts]],"")</f>
        <v>260</v>
      </c>
      <c r="G233" s="5">
        <f>IFERROR(Tableau1[[#This Row],[Rebuts]]/Tableau1[[#This Row],[Pièces produites]],"")</f>
        <v>2.2556390977443608E-2</v>
      </c>
      <c r="H233" s="32">
        <f>IF(Tableau1[[#This Row],[Date]]&lt;&gt;"",$M$13,"")</f>
        <v>180</v>
      </c>
      <c r="I233" s="5" t="str">
        <f>IF(Tableau1[[#This Row],[Date]]&lt;&gt;"",CONCATENATE("s",WEEKNUM(Tableau1[[#This Row],[Date]],21)," - ",YEAR(Tableau1[[#This Row],[Date]])),"")</f>
        <v>s29 - 2019</v>
      </c>
      <c r="J233" s="9" t="str">
        <f>IF(Tableau1[[#This Row],[Date]]&lt;&gt;"",TEXT(Tableau1[[#This Row],[Date]],"mmm"),"")</f>
        <v>juil</v>
      </c>
      <c r="K233"/>
    </row>
    <row r="234" spans="1:11" x14ac:dyDescent="0.25">
      <c r="A234" s="76">
        <v>43663</v>
      </c>
      <c r="B234" s="77" t="s">
        <v>9</v>
      </c>
      <c r="C234" s="77" t="s">
        <v>11</v>
      </c>
      <c r="D234" s="77">
        <v>242</v>
      </c>
      <c r="E234" s="77">
        <v>5</v>
      </c>
      <c r="F234" s="15">
        <f>IF(Tableau1[[#This Row],[Date]]&lt;&gt;"",Tableau1[[#This Row],[Pièces produites]]-Tableau1[[#This Row],[Rebuts]],"")</f>
        <v>237</v>
      </c>
      <c r="G234" s="5">
        <f>IFERROR(Tableau1[[#This Row],[Rebuts]]/Tableau1[[#This Row],[Pièces produites]],"")</f>
        <v>2.0661157024793389E-2</v>
      </c>
      <c r="H234" s="32">
        <f>IF(Tableau1[[#This Row],[Date]]&lt;&gt;"",$M$13,"")</f>
        <v>180</v>
      </c>
      <c r="I234" s="5" t="str">
        <f>IF(Tableau1[[#This Row],[Date]]&lt;&gt;"",CONCATENATE("s",WEEKNUM(Tableau1[[#This Row],[Date]],21)," - ",YEAR(Tableau1[[#This Row],[Date]])),"")</f>
        <v>s29 - 2019</v>
      </c>
      <c r="J234" s="9" t="str">
        <f>IF(Tableau1[[#This Row],[Date]]&lt;&gt;"",TEXT(Tableau1[[#This Row],[Date]],"mmm"),"")</f>
        <v>juil</v>
      </c>
      <c r="K234"/>
    </row>
    <row r="235" spans="1:11" x14ac:dyDescent="0.25">
      <c r="A235" s="76">
        <v>43663</v>
      </c>
      <c r="B235" s="77" t="s">
        <v>9</v>
      </c>
      <c r="C235" s="77" t="s">
        <v>12</v>
      </c>
      <c r="D235" s="77">
        <v>174</v>
      </c>
      <c r="E235" s="77">
        <v>5</v>
      </c>
      <c r="F235" s="15">
        <f>IF(Tableau1[[#This Row],[Date]]&lt;&gt;"",Tableau1[[#This Row],[Pièces produites]]-Tableau1[[#This Row],[Rebuts]],"")</f>
        <v>169</v>
      </c>
      <c r="G235" s="5">
        <f>IFERROR(Tableau1[[#This Row],[Rebuts]]/Tableau1[[#This Row],[Pièces produites]],"")</f>
        <v>2.8735632183908046E-2</v>
      </c>
      <c r="H235" s="32">
        <f>IF(Tableau1[[#This Row],[Date]]&lt;&gt;"",$M$13,"")</f>
        <v>180</v>
      </c>
      <c r="I235" s="5" t="str">
        <f>IF(Tableau1[[#This Row],[Date]]&lt;&gt;"",CONCATENATE("s",WEEKNUM(Tableau1[[#This Row],[Date]],21)," - ",YEAR(Tableau1[[#This Row],[Date]])),"")</f>
        <v>s29 - 2019</v>
      </c>
      <c r="J235" s="9" t="str">
        <f>IF(Tableau1[[#This Row],[Date]]&lt;&gt;"",TEXT(Tableau1[[#This Row],[Date]],"mmm"),"")</f>
        <v>juil</v>
      </c>
      <c r="K235"/>
    </row>
    <row r="236" spans="1:11" x14ac:dyDescent="0.25">
      <c r="A236" s="76">
        <v>43664</v>
      </c>
      <c r="B236" s="77" t="s">
        <v>7</v>
      </c>
      <c r="C236" s="77" t="s">
        <v>11</v>
      </c>
      <c r="D236" s="77">
        <v>296</v>
      </c>
      <c r="E236" s="77">
        <v>7</v>
      </c>
      <c r="F236" s="15">
        <f>IF(Tableau1[[#This Row],[Date]]&lt;&gt;"",Tableau1[[#This Row],[Pièces produites]]-Tableau1[[#This Row],[Rebuts]],"")</f>
        <v>289</v>
      </c>
      <c r="G236" s="5">
        <f>IFERROR(Tableau1[[#This Row],[Rebuts]]/Tableau1[[#This Row],[Pièces produites]],"")</f>
        <v>2.364864864864865E-2</v>
      </c>
      <c r="H236" s="32">
        <f>IF(Tableau1[[#This Row],[Date]]&lt;&gt;"",$M$13,"")</f>
        <v>180</v>
      </c>
      <c r="I236" s="5" t="str">
        <f>IF(Tableau1[[#This Row],[Date]]&lt;&gt;"",CONCATENATE("s",WEEKNUM(Tableau1[[#This Row],[Date]],21)," - ",YEAR(Tableau1[[#This Row],[Date]])),"")</f>
        <v>s29 - 2019</v>
      </c>
      <c r="J236" s="9" t="str">
        <f>IF(Tableau1[[#This Row],[Date]]&lt;&gt;"",TEXT(Tableau1[[#This Row],[Date]],"mmm"),"")</f>
        <v>juil</v>
      </c>
      <c r="K236"/>
    </row>
    <row r="237" spans="1:11" x14ac:dyDescent="0.25">
      <c r="A237" s="76">
        <v>43664</v>
      </c>
      <c r="B237" s="77" t="s">
        <v>7</v>
      </c>
      <c r="C237" s="77" t="s">
        <v>12</v>
      </c>
      <c r="D237" s="77">
        <v>289</v>
      </c>
      <c r="E237" s="77">
        <v>8</v>
      </c>
      <c r="F237" s="15">
        <f>IF(Tableau1[[#This Row],[Date]]&lt;&gt;"",Tableau1[[#This Row],[Pièces produites]]-Tableau1[[#This Row],[Rebuts]],"")</f>
        <v>281</v>
      </c>
      <c r="G237" s="5">
        <f>IFERROR(Tableau1[[#This Row],[Rebuts]]/Tableau1[[#This Row],[Pièces produites]],"")</f>
        <v>2.768166089965398E-2</v>
      </c>
      <c r="H237" s="32">
        <f>IF(Tableau1[[#This Row],[Date]]&lt;&gt;"",$M$13,"")</f>
        <v>180</v>
      </c>
      <c r="I237" s="5" t="str">
        <f>IF(Tableau1[[#This Row],[Date]]&lt;&gt;"",CONCATENATE("s",WEEKNUM(Tableau1[[#This Row],[Date]],21)," - ",YEAR(Tableau1[[#This Row],[Date]])),"")</f>
        <v>s29 - 2019</v>
      </c>
      <c r="J237" s="9" t="str">
        <f>IF(Tableau1[[#This Row],[Date]]&lt;&gt;"",TEXT(Tableau1[[#This Row],[Date]],"mmm"),"")</f>
        <v>juil</v>
      </c>
      <c r="K237"/>
    </row>
    <row r="238" spans="1:11" x14ac:dyDescent="0.25">
      <c r="A238" s="76">
        <v>43664</v>
      </c>
      <c r="B238" s="77" t="s">
        <v>8</v>
      </c>
      <c r="C238" s="77" t="s">
        <v>11</v>
      </c>
      <c r="D238" s="77">
        <v>236</v>
      </c>
      <c r="E238" s="77">
        <v>8</v>
      </c>
      <c r="F238" s="15">
        <f>IF(Tableau1[[#This Row],[Date]]&lt;&gt;"",Tableau1[[#This Row],[Pièces produites]]-Tableau1[[#This Row],[Rebuts]],"")</f>
        <v>228</v>
      </c>
      <c r="G238" s="5">
        <f>IFERROR(Tableau1[[#This Row],[Rebuts]]/Tableau1[[#This Row],[Pièces produites]],"")</f>
        <v>3.3898305084745763E-2</v>
      </c>
      <c r="H238" s="32">
        <f>IF(Tableau1[[#This Row],[Date]]&lt;&gt;"",$M$13,"")</f>
        <v>180</v>
      </c>
      <c r="I238" s="5" t="str">
        <f>IF(Tableau1[[#This Row],[Date]]&lt;&gt;"",CONCATENATE("s",WEEKNUM(Tableau1[[#This Row],[Date]],21)," - ",YEAR(Tableau1[[#This Row],[Date]])),"")</f>
        <v>s29 - 2019</v>
      </c>
      <c r="J238" s="9" t="str">
        <f>IF(Tableau1[[#This Row],[Date]]&lt;&gt;"",TEXT(Tableau1[[#This Row],[Date]],"mmm"),"")</f>
        <v>juil</v>
      </c>
      <c r="K238"/>
    </row>
    <row r="239" spans="1:11" x14ac:dyDescent="0.25">
      <c r="A239" s="76">
        <v>43664</v>
      </c>
      <c r="B239" s="77" t="s">
        <v>8</v>
      </c>
      <c r="C239" s="77" t="s">
        <v>12</v>
      </c>
      <c r="D239" s="77">
        <v>240</v>
      </c>
      <c r="E239" s="77">
        <v>7</v>
      </c>
      <c r="F239" s="15">
        <f>IF(Tableau1[[#This Row],[Date]]&lt;&gt;"",Tableau1[[#This Row],[Pièces produites]]-Tableau1[[#This Row],[Rebuts]],"")</f>
        <v>233</v>
      </c>
      <c r="G239" s="5">
        <f>IFERROR(Tableau1[[#This Row],[Rebuts]]/Tableau1[[#This Row],[Pièces produites]],"")</f>
        <v>2.9166666666666667E-2</v>
      </c>
      <c r="H239" s="32">
        <f>IF(Tableau1[[#This Row],[Date]]&lt;&gt;"",$M$13,"")</f>
        <v>180</v>
      </c>
      <c r="I239" s="5" t="str">
        <f>IF(Tableau1[[#This Row],[Date]]&lt;&gt;"",CONCATENATE("s",WEEKNUM(Tableau1[[#This Row],[Date]],21)," - ",YEAR(Tableau1[[#This Row],[Date]])),"")</f>
        <v>s29 - 2019</v>
      </c>
      <c r="J239" s="9" t="str">
        <f>IF(Tableau1[[#This Row],[Date]]&lt;&gt;"",TEXT(Tableau1[[#This Row],[Date]],"mmm"),"")</f>
        <v>juil</v>
      </c>
      <c r="K239"/>
    </row>
    <row r="240" spans="1:11" x14ac:dyDescent="0.25">
      <c r="A240" s="76">
        <v>43664</v>
      </c>
      <c r="B240" s="77" t="s">
        <v>9</v>
      </c>
      <c r="C240" s="77" t="s">
        <v>11</v>
      </c>
      <c r="D240" s="77">
        <v>224</v>
      </c>
      <c r="E240" s="77">
        <v>3</v>
      </c>
      <c r="F240" s="15">
        <f>IF(Tableau1[[#This Row],[Date]]&lt;&gt;"",Tableau1[[#This Row],[Pièces produites]]-Tableau1[[#This Row],[Rebuts]],"")</f>
        <v>221</v>
      </c>
      <c r="G240" s="5">
        <f>IFERROR(Tableau1[[#This Row],[Rebuts]]/Tableau1[[#This Row],[Pièces produites]],"")</f>
        <v>1.3392857142857142E-2</v>
      </c>
      <c r="H240" s="32">
        <f>IF(Tableau1[[#This Row],[Date]]&lt;&gt;"",$M$13,"")</f>
        <v>180</v>
      </c>
      <c r="I240" s="5" t="str">
        <f>IF(Tableau1[[#This Row],[Date]]&lt;&gt;"",CONCATENATE("s",WEEKNUM(Tableau1[[#This Row],[Date]],21)," - ",YEAR(Tableau1[[#This Row],[Date]])),"")</f>
        <v>s29 - 2019</v>
      </c>
      <c r="J240" s="9" t="str">
        <f>IF(Tableau1[[#This Row],[Date]]&lt;&gt;"",TEXT(Tableau1[[#This Row],[Date]],"mmm"),"")</f>
        <v>juil</v>
      </c>
      <c r="K240"/>
    </row>
    <row r="241" spans="1:11" x14ac:dyDescent="0.25">
      <c r="A241" s="76">
        <v>43664</v>
      </c>
      <c r="B241" s="77" t="s">
        <v>9</v>
      </c>
      <c r="C241" s="77" t="s">
        <v>12</v>
      </c>
      <c r="D241" s="77">
        <v>203</v>
      </c>
      <c r="E241" s="77">
        <v>3</v>
      </c>
      <c r="F241" s="15">
        <f>IF(Tableau1[[#This Row],[Date]]&lt;&gt;"",Tableau1[[#This Row],[Pièces produites]]-Tableau1[[#This Row],[Rebuts]],"")</f>
        <v>200</v>
      </c>
      <c r="G241" s="5">
        <f>IFERROR(Tableau1[[#This Row],[Rebuts]]/Tableau1[[#This Row],[Pièces produites]],"")</f>
        <v>1.4778325123152709E-2</v>
      </c>
      <c r="H241" s="32">
        <f>IF(Tableau1[[#This Row],[Date]]&lt;&gt;"",$M$13,"")</f>
        <v>180</v>
      </c>
      <c r="I241" s="5" t="str">
        <f>IF(Tableau1[[#This Row],[Date]]&lt;&gt;"",CONCATENATE("s",WEEKNUM(Tableau1[[#This Row],[Date]],21)," - ",YEAR(Tableau1[[#This Row],[Date]])),"")</f>
        <v>s29 - 2019</v>
      </c>
      <c r="J241" s="9" t="str">
        <f>IF(Tableau1[[#This Row],[Date]]&lt;&gt;"",TEXT(Tableau1[[#This Row],[Date]],"mmm"),"")</f>
        <v>juil</v>
      </c>
      <c r="K241"/>
    </row>
    <row r="242" spans="1:11" x14ac:dyDescent="0.25">
      <c r="A242" s="76">
        <v>43665</v>
      </c>
      <c r="B242" s="77" t="s">
        <v>7</v>
      </c>
      <c r="C242" s="77" t="s">
        <v>11</v>
      </c>
      <c r="D242" s="77">
        <v>261</v>
      </c>
      <c r="E242" s="77">
        <v>5</v>
      </c>
      <c r="F242" s="15">
        <f>IF(Tableau1[[#This Row],[Date]]&lt;&gt;"",Tableau1[[#This Row],[Pièces produites]]-Tableau1[[#This Row],[Rebuts]],"")</f>
        <v>256</v>
      </c>
      <c r="G242" s="5">
        <f>IFERROR(Tableau1[[#This Row],[Rebuts]]/Tableau1[[#This Row],[Pièces produites]],"")</f>
        <v>1.9157088122605363E-2</v>
      </c>
      <c r="H242" s="32">
        <f>IF(Tableau1[[#This Row],[Date]]&lt;&gt;"",$M$13,"")</f>
        <v>180</v>
      </c>
      <c r="I242" s="5" t="str">
        <f>IF(Tableau1[[#This Row],[Date]]&lt;&gt;"",CONCATENATE("s",WEEKNUM(Tableau1[[#This Row],[Date]],21)," - ",YEAR(Tableau1[[#This Row],[Date]])),"")</f>
        <v>s29 - 2019</v>
      </c>
      <c r="J242" s="9" t="str">
        <f>IF(Tableau1[[#This Row],[Date]]&lt;&gt;"",TEXT(Tableau1[[#This Row],[Date]],"mmm"),"")</f>
        <v>juil</v>
      </c>
      <c r="K242"/>
    </row>
    <row r="243" spans="1:11" x14ac:dyDescent="0.25">
      <c r="A243" s="76">
        <v>43665</v>
      </c>
      <c r="B243" s="77" t="s">
        <v>7</v>
      </c>
      <c r="C243" s="77" t="s">
        <v>12</v>
      </c>
      <c r="D243" s="77">
        <v>251</v>
      </c>
      <c r="E243" s="77">
        <v>9</v>
      </c>
      <c r="F243" s="15">
        <f>IF(Tableau1[[#This Row],[Date]]&lt;&gt;"",Tableau1[[#This Row],[Pièces produites]]-Tableau1[[#This Row],[Rebuts]],"")</f>
        <v>242</v>
      </c>
      <c r="G243" s="5">
        <f>IFERROR(Tableau1[[#This Row],[Rebuts]]/Tableau1[[#This Row],[Pièces produites]],"")</f>
        <v>3.5856573705179286E-2</v>
      </c>
      <c r="H243" s="32">
        <f>IF(Tableau1[[#This Row],[Date]]&lt;&gt;"",$M$13,"")</f>
        <v>180</v>
      </c>
      <c r="I243" s="5" t="str">
        <f>IF(Tableau1[[#This Row],[Date]]&lt;&gt;"",CONCATENATE("s",WEEKNUM(Tableau1[[#This Row],[Date]],21)," - ",YEAR(Tableau1[[#This Row],[Date]])),"")</f>
        <v>s29 - 2019</v>
      </c>
      <c r="J243" s="9" t="str">
        <f>IF(Tableau1[[#This Row],[Date]]&lt;&gt;"",TEXT(Tableau1[[#This Row],[Date]],"mmm"),"")</f>
        <v>juil</v>
      </c>
      <c r="K243"/>
    </row>
    <row r="244" spans="1:11" x14ac:dyDescent="0.25">
      <c r="A244" s="76">
        <v>43665</v>
      </c>
      <c r="B244" s="77" t="s">
        <v>8</v>
      </c>
      <c r="C244" s="77" t="s">
        <v>11</v>
      </c>
      <c r="D244" s="77">
        <v>236</v>
      </c>
      <c r="E244" s="77">
        <v>11</v>
      </c>
      <c r="F244" s="15">
        <f>IF(Tableau1[[#This Row],[Date]]&lt;&gt;"",Tableau1[[#This Row],[Pièces produites]]-Tableau1[[#This Row],[Rebuts]],"")</f>
        <v>225</v>
      </c>
      <c r="G244" s="5">
        <f>IFERROR(Tableau1[[#This Row],[Rebuts]]/Tableau1[[#This Row],[Pièces produites]],"")</f>
        <v>4.6610169491525424E-2</v>
      </c>
      <c r="H244" s="32">
        <f>IF(Tableau1[[#This Row],[Date]]&lt;&gt;"",$M$13,"")</f>
        <v>180</v>
      </c>
      <c r="I244" s="5" t="str">
        <f>IF(Tableau1[[#This Row],[Date]]&lt;&gt;"",CONCATENATE("s",WEEKNUM(Tableau1[[#This Row],[Date]],21)," - ",YEAR(Tableau1[[#This Row],[Date]])),"")</f>
        <v>s29 - 2019</v>
      </c>
      <c r="J244" s="9" t="str">
        <f>IF(Tableau1[[#This Row],[Date]]&lt;&gt;"",TEXT(Tableau1[[#This Row],[Date]],"mmm"),"")</f>
        <v>juil</v>
      </c>
      <c r="K244"/>
    </row>
    <row r="245" spans="1:11" x14ac:dyDescent="0.25">
      <c r="A245" s="76">
        <v>43665</v>
      </c>
      <c r="B245" s="77" t="s">
        <v>8</v>
      </c>
      <c r="C245" s="77" t="s">
        <v>12</v>
      </c>
      <c r="D245" s="77">
        <v>211</v>
      </c>
      <c r="E245" s="77">
        <v>10</v>
      </c>
      <c r="F245" s="15">
        <f>IF(Tableau1[[#This Row],[Date]]&lt;&gt;"",Tableau1[[#This Row],[Pièces produites]]-Tableau1[[#This Row],[Rebuts]],"")</f>
        <v>201</v>
      </c>
      <c r="G245" s="5">
        <f>IFERROR(Tableau1[[#This Row],[Rebuts]]/Tableau1[[#This Row],[Pièces produites]],"")</f>
        <v>4.7393364928909949E-2</v>
      </c>
      <c r="H245" s="32">
        <f>IF(Tableau1[[#This Row],[Date]]&lt;&gt;"",$M$13,"")</f>
        <v>180</v>
      </c>
      <c r="I245" s="5" t="str">
        <f>IF(Tableau1[[#This Row],[Date]]&lt;&gt;"",CONCATENATE("s",WEEKNUM(Tableau1[[#This Row],[Date]],21)," - ",YEAR(Tableau1[[#This Row],[Date]])),"")</f>
        <v>s29 - 2019</v>
      </c>
      <c r="J245" s="9" t="str">
        <f>IF(Tableau1[[#This Row],[Date]]&lt;&gt;"",TEXT(Tableau1[[#This Row],[Date]],"mmm"),"")</f>
        <v>juil</v>
      </c>
      <c r="K245"/>
    </row>
    <row r="246" spans="1:11" x14ac:dyDescent="0.25">
      <c r="A246" s="76">
        <v>43665</v>
      </c>
      <c r="B246" s="77" t="s">
        <v>9</v>
      </c>
      <c r="C246" s="77" t="s">
        <v>11</v>
      </c>
      <c r="D246" s="77">
        <v>205</v>
      </c>
      <c r="E246" s="77">
        <v>10</v>
      </c>
      <c r="F246" s="15">
        <f>IF(Tableau1[[#This Row],[Date]]&lt;&gt;"",Tableau1[[#This Row],[Pièces produites]]-Tableau1[[#This Row],[Rebuts]],"")</f>
        <v>195</v>
      </c>
      <c r="G246" s="5">
        <f>IFERROR(Tableau1[[#This Row],[Rebuts]]/Tableau1[[#This Row],[Pièces produites]],"")</f>
        <v>4.878048780487805E-2</v>
      </c>
      <c r="H246" s="32">
        <f>IF(Tableau1[[#This Row],[Date]]&lt;&gt;"",$M$13,"")</f>
        <v>180</v>
      </c>
      <c r="I246" s="5" t="str">
        <f>IF(Tableau1[[#This Row],[Date]]&lt;&gt;"",CONCATENATE("s",WEEKNUM(Tableau1[[#This Row],[Date]],21)," - ",YEAR(Tableau1[[#This Row],[Date]])),"")</f>
        <v>s29 - 2019</v>
      </c>
      <c r="J246" s="9" t="str">
        <f>IF(Tableau1[[#This Row],[Date]]&lt;&gt;"",TEXT(Tableau1[[#This Row],[Date]],"mmm"),"")</f>
        <v>juil</v>
      </c>
      <c r="K246"/>
    </row>
    <row r="247" spans="1:11" x14ac:dyDescent="0.25">
      <c r="A247" s="76">
        <v>43665</v>
      </c>
      <c r="B247" s="77" t="s">
        <v>9</v>
      </c>
      <c r="C247" s="77" t="s">
        <v>12</v>
      </c>
      <c r="D247" s="77">
        <v>216</v>
      </c>
      <c r="E247" s="77">
        <v>5</v>
      </c>
      <c r="F247" s="15">
        <f>IF(Tableau1[[#This Row],[Date]]&lt;&gt;"",Tableau1[[#This Row],[Pièces produites]]-Tableau1[[#This Row],[Rebuts]],"")</f>
        <v>211</v>
      </c>
      <c r="G247" s="5">
        <f>IFERROR(Tableau1[[#This Row],[Rebuts]]/Tableau1[[#This Row],[Pièces produites]],"")</f>
        <v>2.3148148148148147E-2</v>
      </c>
      <c r="H247" s="32">
        <f>IF(Tableau1[[#This Row],[Date]]&lt;&gt;"",$M$13,"")</f>
        <v>180</v>
      </c>
      <c r="I247" s="5" t="str">
        <f>IF(Tableau1[[#This Row],[Date]]&lt;&gt;"",CONCATENATE("s",WEEKNUM(Tableau1[[#This Row],[Date]],21)," - ",YEAR(Tableau1[[#This Row],[Date]])),"")</f>
        <v>s29 - 2019</v>
      </c>
      <c r="J247" s="9" t="str">
        <f>IF(Tableau1[[#This Row],[Date]]&lt;&gt;"",TEXT(Tableau1[[#This Row],[Date]],"mmm"),"")</f>
        <v>juil</v>
      </c>
      <c r="K247"/>
    </row>
    <row r="248" spans="1:11" x14ac:dyDescent="0.25">
      <c r="A248" s="76">
        <v>43666</v>
      </c>
      <c r="B248" s="77" t="s">
        <v>7</v>
      </c>
      <c r="C248" s="77" t="s">
        <v>12</v>
      </c>
      <c r="D248" s="77">
        <v>267</v>
      </c>
      <c r="E248" s="77">
        <v>4</v>
      </c>
      <c r="F248" s="15">
        <f>IF(Tableau1[[#This Row],[Date]]&lt;&gt;"",Tableau1[[#This Row],[Pièces produites]]-Tableau1[[#This Row],[Rebuts]],"")</f>
        <v>263</v>
      </c>
      <c r="G248" s="5">
        <f>IFERROR(Tableau1[[#This Row],[Rebuts]]/Tableau1[[#This Row],[Pièces produites]],"")</f>
        <v>1.4981273408239701E-2</v>
      </c>
      <c r="H248" s="32">
        <f>IF(Tableau1[[#This Row],[Date]]&lt;&gt;"",$M$13,"")</f>
        <v>180</v>
      </c>
      <c r="I248" s="5" t="str">
        <f>IF(Tableau1[[#This Row],[Date]]&lt;&gt;"",CONCATENATE("s",WEEKNUM(Tableau1[[#This Row],[Date]],21)," - ",YEAR(Tableau1[[#This Row],[Date]])),"")</f>
        <v>s29 - 2019</v>
      </c>
      <c r="J248" s="9" t="str">
        <f>IF(Tableau1[[#This Row],[Date]]&lt;&gt;"",TEXT(Tableau1[[#This Row],[Date]],"mmm"),"")</f>
        <v>juil</v>
      </c>
      <c r="K248"/>
    </row>
    <row r="249" spans="1:11" x14ac:dyDescent="0.25">
      <c r="A249" s="76">
        <v>43666</v>
      </c>
      <c r="B249" s="77" t="s">
        <v>8</v>
      </c>
      <c r="C249" s="77" t="s">
        <v>11</v>
      </c>
      <c r="D249" s="77">
        <v>258</v>
      </c>
      <c r="E249" s="77">
        <v>8</v>
      </c>
      <c r="F249" s="15">
        <f>IF(Tableau1[[#This Row],[Date]]&lt;&gt;"",Tableau1[[#This Row],[Pièces produites]]-Tableau1[[#This Row],[Rebuts]],"")</f>
        <v>250</v>
      </c>
      <c r="G249" s="5">
        <f>IFERROR(Tableau1[[#This Row],[Rebuts]]/Tableau1[[#This Row],[Pièces produites]],"")</f>
        <v>3.1007751937984496E-2</v>
      </c>
      <c r="H249" s="32">
        <f>IF(Tableau1[[#This Row],[Date]]&lt;&gt;"",$M$13,"")</f>
        <v>180</v>
      </c>
      <c r="I249" s="5" t="str">
        <f>IF(Tableau1[[#This Row],[Date]]&lt;&gt;"",CONCATENATE("s",WEEKNUM(Tableau1[[#This Row],[Date]],21)," - ",YEAR(Tableau1[[#This Row],[Date]])),"")</f>
        <v>s29 - 2019</v>
      </c>
      <c r="J249" s="9" t="str">
        <f>IF(Tableau1[[#This Row],[Date]]&lt;&gt;"",TEXT(Tableau1[[#This Row],[Date]],"mmm"),"")</f>
        <v>juil</v>
      </c>
      <c r="K249"/>
    </row>
    <row r="250" spans="1:11" x14ac:dyDescent="0.25">
      <c r="A250" s="76">
        <v>43666</v>
      </c>
      <c r="B250" s="77" t="s">
        <v>8</v>
      </c>
      <c r="C250" s="77" t="s">
        <v>12</v>
      </c>
      <c r="D250" s="77">
        <v>250</v>
      </c>
      <c r="E250" s="77">
        <v>9</v>
      </c>
      <c r="F250" s="15">
        <f>IF(Tableau1[[#This Row],[Date]]&lt;&gt;"",Tableau1[[#This Row],[Pièces produites]]-Tableau1[[#This Row],[Rebuts]],"")</f>
        <v>241</v>
      </c>
      <c r="G250" s="5">
        <f>IFERROR(Tableau1[[#This Row],[Rebuts]]/Tableau1[[#This Row],[Pièces produites]],"")</f>
        <v>3.5999999999999997E-2</v>
      </c>
      <c r="H250" s="32">
        <f>IF(Tableau1[[#This Row],[Date]]&lt;&gt;"",$M$13,"")</f>
        <v>180</v>
      </c>
      <c r="I250" s="5" t="str">
        <f>IF(Tableau1[[#This Row],[Date]]&lt;&gt;"",CONCATENATE("s",WEEKNUM(Tableau1[[#This Row],[Date]],21)," - ",YEAR(Tableau1[[#This Row],[Date]])),"")</f>
        <v>s29 - 2019</v>
      </c>
      <c r="J250" s="9" t="str">
        <f>IF(Tableau1[[#This Row],[Date]]&lt;&gt;"",TEXT(Tableau1[[#This Row],[Date]],"mmm"),"")</f>
        <v>juil</v>
      </c>
      <c r="K250"/>
    </row>
    <row r="251" spans="1:11" x14ac:dyDescent="0.25">
      <c r="A251" s="76">
        <v>43666</v>
      </c>
      <c r="B251" s="77" t="s">
        <v>9</v>
      </c>
      <c r="C251" s="77" t="s">
        <v>11</v>
      </c>
      <c r="D251" s="77">
        <v>230</v>
      </c>
      <c r="E251" s="77">
        <v>10</v>
      </c>
      <c r="F251" s="15">
        <f>IF(Tableau1[[#This Row],[Date]]&lt;&gt;"",Tableau1[[#This Row],[Pièces produites]]-Tableau1[[#This Row],[Rebuts]],"")</f>
        <v>220</v>
      </c>
      <c r="G251" s="5">
        <f>IFERROR(Tableau1[[#This Row],[Rebuts]]/Tableau1[[#This Row],[Pièces produites]],"")</f>
        <v>4.3478260869565216E-2</v>
      </c>
      <c r="H251" s="32">
        <f>IF(Tableau1[[#This Row],[Date]]&lt;&gt;"",$M$13,"")</f>
        <v>180</v>
      </c>
      <c r="I251" s="5" t="str">
        <f>IF(Tableau1[[#This Row],[Date]]&lt;&gt;"",CONCATENATE("s",WEEKNUM(Tableau1[[#This Row],[Date]],21)," - ",YEAR(Tableau1[[#This Row],[Date]])),"")</f>
        <v>s29 - 2019</v>
      </c>
      <c r="J251" s="9" t="str">
        <f>IF(Tableau1[[#This Row],[Date]]&lt;&gt;"",TEXT(Tableau1[[#This Row],[Date]],"mmm"),"")</f>
        <v>juil</v>
      </c>
      <c r="K251"/>
    </row>
    <row r="252" spans="1:11" x14ac:dyDescent="0.25">
      <c r="A252" s="76">
        <v>43666</v>
      </c>
      <c r="B252" s="77" t="s">
        <v>9</v>
      </c>
      <c r="C252" s="77" t="s">
        <v>12</v>
      </c>
      <c r="D252" s="77">
        <v>218</v>
      </c>
      <c r="E252" s="77">
        <v>9</v>
      </c>
      <c r="F252" s="15">
        <f>IF(Tableau1[[#This Row],[Date]]&lt;&gt;"",Tableau1[[#This Row],[Pièces produites]]-Tableau1[[#This Row],[Rebuts]],"")</f>
        <v>209</v>
      </c>
      <c r="G252" s="5">
        <f>IFERROR(Tableau1[[#This Row],[Rebuts]]/Tableau1[[#This Row],[Pièces produites]],"")</f>
        <v>4.1284403669724773E-2</v>
      </c>
      <c r="H252" s="32">
        <f>IF(Tableau1[[#This Row],[Date]]&lt;&gt;"",$M$13,"")</f>
        <v>180</v>
      </c>
      <c r="I252" s="5" t="str">
        <f>IF(Tableau1[[#This Row],[Date]]&lt;&gt;"",CONCATENATE("s",WEEKNUM(Tableau1[[#This Row],[Date]],21)," - ",YEAR(Tableau1[[#This Row],[Date]])),"")</f>
        <v>s29 - 2019</v>
      </c>
      <c r="J252" s="9" t="str">
        <f>IF(Tableau1[[#This Row],[Date]]&lt;&gt;"",TEXT(Tableau1[[#This Row],[Date]],"mmm"),"")</f>
        <v>juil</v>
      </c>
      <c r="K252"/>
    </row>
    <row r="253" spans="1:11" x14ac:dyDescent="0.25">
      <c r="A253" s="76">
        <v>43666</v>
      </c>
      <c r="B253" s="77" t="s">
        <v>7</v>
      </c>
      <c r="C253" s="77" t="s">
        <v>11</v>
      </c>
      <c r="D253" s="77">
        <v>255</v>
      </c>
      <c r="E253" s="77">
        <v>9</v>
      </c>
      <c r="F253" s="15">
        <f>IF(Tableau1[[#This Row],[Date]]&lt;&gt;"",Tableau1[[#This Row],[Pièces produites]]-Tableau1[[#This Row],[Rebuts]],"")</f>
        <v>246</v>
      </c>
      <c r="G253" s="5">
        <f>IFERROR(Tableau1[[#This Row],[Rebuts]]/Tableau1[[#This Row],[Pièces produites]],"")</f>
        <v>3.5294117647058823E-2</v>
      </c>
      <c r="H253" s="32">
        <f>IF(Tableau1[[#This Row],[Date]]&lt;&gt;"",$M$13,"")</f>
        <v>180</v>
      </c>
      <c r="I253" s="5" t="str">
        <f>IF(Tableau1[[#This Row],[Date]]&lt;&gt;"",CONCATENATE("s",WEEKNUM(Tableau1[[#This Row],[Date]],21)," - ",YEAR(Tableau1[[#This Row],[Date]])),"")</f>
        <v>s29 - 2019</v>
      </c>
      <c r="J253" s="9" t="str">
        <f>IF(Tableau1[[#This Row],[Date]]&lt;&gt;"",TEXT(Tableau1[[#This Row],[Date]],"mmm"),"")</f>
        <v>juil</v>
      </c>
      <c r="K253"/>
    </row>
    <row r="254" spans="1:11" x14ac:dyDescent="0.25">
      <c r="A254" s="76">
        <v>43668</v>
      </c>
      <c r="B254" s="77" t="s">
        <v>7</v>
      </c>
      <c r="C254" s="77" t="s">
        <v>11</v>
      </c>
      <c r="D254" s="77">
        <v>290</v>
      </c>
      <c r="E254" s="77">
        <v>4</v>
      </c>
      <c r="F254" s="15">
        <f>IF(Tableau1[[#This Row],[Date]]&lt;&gt;"",Tableau1[[#This Row],[Pièces produites]]-Tableau1[[#This Row],[Rebuts]],"")</f>
        <v>286</v>
      </c>
      <c r="G254" s="5">
        <f>IFERROR(Tableau1[[#This Row],[Rebuts]]/Tableau1[[#This Row],[Pièces produites]],"")</f>
        <v>1.3793103448275862E-2</v>
      </c>
      <c r="H254" s="32">
        <f>IF(Tableau1[[#This Row],[Date]]&lt;&gt;"",$M$13,"")</f>
        <v>180</v>
      </c>
      <c r="I254" s="5" t="str">
        <f>IF(Tableau1[[#This Row],[Date]]&lt;&gt;"",CONCATENATE("s",WEEKNUM(Tableau1[[#This Row],[Date]],21)," - ",YEAR(Tableau1[[#This Row],[Date]])),"")</f>
        <v>s30 - 2019</v>
      </c>
      <c r="J254" s="9" t="str">
        <f>IF(Tableau1[[#This Row],[Date]]&lt;&gt;"",TEXT(Tableau1[[#This Row],[Date]],"mmm"),"")</f>
        <v>juil</v>
      </c>
      <c r="K254"/>
    </row>
    <row r="255" spans="1:11" x14ac:dyDescent="0.25">
      <c r="A255" s="76">
        <v>43668</v>
      </c>
      <c r="B255" s="77" t="s">
        <v>7</v>
      </c>
      <c r="C255" s="77" t="s">
        <v>12</v>
      </c>
      <c r="D255" s="77">
        <v>248</v>
      </c>
      <c r="E255" s="77">
        <v>2</v>
      </c>
      <c r="F255" s="15">
        <f>IF(Tableau1[[#This Row],[Date]]&lt;&gt;"",Tableau1[[#This Row],[Pièces produites]]-Tableau1[[#This Row],[Rebuts]],"")</f>
        <v>246</v>
      </c>
      <c r="G255" s="5">
        <f>IFERROR(Tableau1[[#This Row],[Rebuts]]/Tableau1[[#This Row],[Pièces produites]],"")</f>
        <v>8.0645161290322578E-3</v>
      </c>
      <c r="H255" s="32">
        <f>IF(Tableau1[[#This Row],[Date]]&lt;&gt;"",$M$13,"")</f>
        <v>180</v>
      </c>
      <c r="I255" s="5" t="str">
        <f>IF(Tableau1[[#This Row],[Date]]&lt;&gt;"",CONCATENATE("s",WEEKNUM(Tableau1[[#This Row],[Date]],21)," - ",YEAR(Tableau1[[#This Row],[Date]])),"")</f>
        <v>s30 - 2019</v>
      </c>
      <c r="J255" s="9" t="str">
        <f>IF(Tableau1[[#This Row],[Date]]&lt;&gt;"",TEXT(Tableau1[[#This Row],[Date]],"mmm"),"")</f>
        <v>juil</v>
      </c>
      <c r="K255"/>
    </row>
    <row r="256" spans="1:11" x14ac:dyDescent="0.25">
      <c r="A256" s="76">
        <v>43668</v>
      </c>
      <c r="B256" s="77" t="s">
        <v>8</v>
      </c>
      <c r="C256" s="77" t="s">
        <v>11</v>
      </c>
      <c r="D256" s="77">
        <v>262</v>
      </c>
      <c r="E256" s="77">
        <v>5</v>
      </c>
      <c r="F256" s="15">
        <f>IF(Tableau1[[#This Row],[Date]]&lt;&gt;"",Tableau1[[#This Row],[Pièces produites]]-Tableau1[[#This Row],[Rebuts]],"")</f>
        <v>257</v>
      </c>
      <c r="G256" s="5">
        <f>IFERROR(Tableau1[[#This Row],[Rebuts]]/Tableau1[[#This Row],[Pièces produites]],"")</f>
        <v>1.9083969465648856E-2</v>
      </c>
      <c r="H256" s="32">
        <f>IF(Tableau1[[#This Row],[Date]]&lt;&gt;"",$M$13,"")</f>
        <v>180</v>
      </c>
      <c r="I256" s="5" t="str">
        <f>IF(Tableau1[[#This Row],[Date]]&lt;&gt;"",CONCATENATE("s",WEEKNUM(Tableau1[[#This Row],[Date]],21)," - ",YEAR(Tableau1[[#This Row],[Date]])),"")</f>
        <v>s30 - 2019</v>
      </c>
      <c r="J256" s="9" t="str">
        <f>IF(Tableau1[[#This Row],[Date]]&lt;&gt;"",TEXT(Tableau1[[#This Row],[Date]],"mmm"),"")</f>
        <v>juil</v>
      </c>
      <c r="K256"/>
    </row>
    <row r="257" spans="1:11" x14ac:dyDescent="0.25">
      <c r="A257" s="76">
        <v>43668</v>
      </c>
      <c r="B257" s="77" t="s">
        <v>8</v>
      </c>
      <c r="C257" s="77" t="s">
        <v>12</v>
      </c>
      <c r="D257" s="77">
        <v>222</v>
      </c>
      <c r="E257" s="77">
        <v>4</v>
      </c>
      <c r="F257" s="15">
        <f>IF(Tableau1[[#This Row],[Date]]&lt;&gt;"",Tableau1[[#This Row],[Pièces produites]]-Tableau1[[#This Row],[Rebuts]],"")</f>
        <v>218</v>
      </c>
      <c r="G257" s="5">
        <f>IFERROR(Tableau1[[#This Row],[Rebuts]]/Tableau1[[#This Row],[Pièces produites]],"")</f>
        <v>1.8018018018018018E-2</v>
      </c>
      <c r="H257" s="32">
        <f>IF(Tableau1[[#This Row],[Date]]&lt;&gt;"",$M$13,"")</f>
        <v>180</v>
      </c>
      <c r="I257" s="5" t="str">
        <f>IF(Tableau1[[#This Row],[Date]]&lt;&gt;"",CONCATENATE("s",WEEKNUM(Tableau1[[#This Row],[Date]],21)," - ",YEAR(Tableau1[[#This Row],[Date]])),"")</f>
        <v>s30 - 2019</v>
      </c>
      <c r="J257" s="9" t="str">
        <f>IF(Tableau1[[#This Row],[Date]]&lt;&gt;"",TEXT(Tableau1[[#This Row],[Date]],"mmm"),"")</f>
        <v>juil</v>
      </c>
      <c r="K257"/>
    </row>
    <row r="258" spans="1:11" x14ac:dyDescent="0.25">
      <c r="A258" s="76">
        <v>43668</v>
      </c>
      <c r="B258" s="77" t="s">
        <v>9</v>
      </c>
      <c r="C258" s="77" t="s">
        <v>11</v>
      </c>
      <c r="D258" s="77">
        <v>206</v>
      </c>
      <c r="E258" s="77">
        <v>7</v>
      </c>
      <c r="F258" s="15">
        <f>IF(Tableau1[[#This Row],[Date]]&lt;&gt;"",Tableau1[[#This Row],[Pièces produites]]-Tableau1[[#This Row],[Rebuts]],"")</f>
        <v>199</v>
      </c>
      <c r="G258" s="5">
        <f>IFERROR(Tableau1[[#This Row],[Rebuts]]/Tableau1[[#This Row],[Pièces produites]],"")</f>
        <v>3.3980582524271843E-2</v>
      </c>
      <c r="H258" s="32">
        <f>IF(Tableau1[[#This Row],[Date]]&lt;&gt;"",$M$13,"")</f>
        <v>180</v>
      </c>
      <c r="I258" s="5" t="str">
        <f>IF(Tableau1[[#This Row],[Date]]&lt;&gt;"",CONCATENATE("s",WEEKNUM(Tableau1[[#This Row],[Date]],21)," - ",YEAR(Tableau1[[#This Row],[Date]])),"")</f>
        <v>s30 - 2019</v>
      </c>
      <c r="J258" s="9" t="str">
        <f>IF(Tableau1[[#This Row],[Date]]&lt;&gt;"",TEXT(Tableau1[[#This Row],[Date]],"mmm"),"")</f>
        <v>juil</v>
      </c>
      <c r="K258"/>
    </row>
    <row r="259" spans="1:11" x14ac:dyDescent="0.25">
      <c r="A259" s="76">
        <v>43668</v>
      </c>
      <c r="B259" s="77" t="s">
        <v>9</v>
      </c>
      <c r="C259" s="77" t="s">
        <v>12</v>
      </c>
      <c r="D259" s="77">
        <v>180</v>
      </c>
      <c r="E259" s="77">
        <v>5</v>
      </c>
      <c r="F259" s="15">
        <f>IF(Tableau1[[#This Row],[Date]]&lt;&gt;"",Tableau1[[#This Row],[Pièces produites]]-Tableau1[[#This Row],[Rebuts]],"")</f>
        <v>175</v>
      </c>
      <c r="G259" s="5">
        <f>IFERROR(Tableau1[[#This Row],[Rebuts]]/Tableau1[[#This Row],[Pièces produites]],"")</f>
        <v>2.7777777777777776E-2</v>
      </c>
      <c r="H259" s="32">
        <f>IF(Tableau1[[#This Row],[Date]]&lt;&gt;"",$M$13,"")</f>
        <v>180</v>
      </c>
      <c r="I259" s="5" t="str">
        <f>IF(Tableau1[[#This Row],[Date]]&lt;&gt;"",CONCATENATE("s",WEEKNUM(Tableau1[[#This Row],[Date]],21)," - ",YEAR(Tableau1[[#This Row],[Date]])),"")</f>
        <v>s30 - 2019</v>
      </c>
      <c r="J259" s="9" t="str">
        <f>IF(Tableau1[[#This Row],[Date]]&lt;&gt;"",TEXT(Tableau1[[#This Row],[Date]],"mmm"),"")</f>
        <v>juil</v>
      </c>
      <c r="K259"/>
    </row>
    <row r="260" spans="1:11" x14ac:dyDescent="0.25">
      <c r="A260" s="76">
        <v>43669</v>
      </c>
      <c r="B260" s="77" t="s">
        <v>7</v>
      </c>
      <c r="C260" s="77" t="s">
        <v>11</v>
      </c>
      <c r="D260" s="77">
        <v>275</v>
      </c>
      <c r="E260" s="77">
        <v>6</v>
      </c>
      <c r="F260" s="15">
        <f>IF(Tableau1[[#This Row],[Date]]&lt;&gt;"",Tableau1[[#This Row],[Pièces produites]]-Tableau1[[#This Row],[Rebuts]],"")</f>
        <v>269</v>
      </c>
      <c r="G260" s="5">
        <f>IFERROR(Tableau1[[#This Row],[Rebuts]]/Tableau1[[#This Row],[Pièces produites]],"")</f>
        <v>2.181818181818182E-2</v>
      </c>
      <c r="H260" s="32">
        <f>IF(Tableau1[[#This Row],[Date]]&lt;&gt;"",$M$13,"")</f>
        <v>180</v>
      </c>
      <c r="I260" s="5" t="str">
        <f>IF(Tableau1[[#This Row],[Date]]&lt;&gt;"",CONCATENATE("s",WEEKNUM(Tableau1[[#This Row],[Date]],21)," - ",YEAR(Tableau1[[#This Row],[Date]])),"")</f>
        <v>s30 - 2019</v>
      </c>
      <c r="J260" s="9" t="str">
        <f>IF(Tableau1[[#This Row],[Date]]&lt;&gt;"",TEXT(Tableau1[[#This Row],[Date]],"mmm"),"")</f>
        <v>juil</v>
      </c>
      <c r="K260"/>
    </row>
    <row r="261" spans="1:11" x14ac:dyDescent="0.25">
      <c r="A261" s="76">
        <v>43669</v>
      </c>
      <c r="B261" s="77" t="s">
        <v>7</v>
      </c>
      <c r="C261" s="77" t="s">
        <v>12</v>
      </c>
      <c r="D261" s="77">
        <v>230</v>
      </c>
      <c r="E261" s="77">
        <v>5</v>
      </c>
      <c r="F261" s="15">
        <f>IF(Tableau1[[#This Row],[Date]]&lt;&gt;"",Tableau1[[#This Row],[Pièces produites]]-Tableau1[[#This Row],[Rebuts]],"")</f>
        <v>225</v>
      </c>
      <c r="G261" s="5">
        <f>IFERROR(Tableau1[[#This Row],[Rebuts]]/Tableau1[[#This Row],[Pièces produites]],"")</f>
        <v>2.1739130434782608E-2</v>
      </c>
      <c r="H261" s="32">
        <f>IF(Tableau1[[#This Row],[Date]]&lt;&gt;"",$M$13,"")</f>
        <v>180</v>
      </c>
      <c r="I261" s="5" t="str">
        <f>IF(Tableau1[[#This Row],[Date]]&lt;&gt;"",CONCATENATE("s",WEEKNUM(Tableau1[[#This Row],[Date]],21)," - ",YEAR(Tableau1[[#This Row],[Date]])),"")</f>
        <v>s30 - 2019</v>
      </c>
      <c r="J261" s="9" t="str">
        <f>IF(Tableau1[[#This Row],[Date]]&lt;&gt;"",TEXT(Tableau1[[#This Row],[Date]],"mmm"),"")</f>
        <v>juil</v>
      </c>
      <c r="K261"/>
    </row>
    <row r="262" spans="1:11" x14ac:dyDescent="0.25">
      <c r="A262" s="76">
        <v>43669</v>
      </c>
      <c r="B262" s="77" t="s">
        <v>8</v>
      </c>
      <c r="C262" s="77" t="s">
        <v>11</v>
      </c>
      <c r="D262" s="77">
        <v>294</v>
      </c>
      <c r="E262" s="77">
        <v>16</v>
      </c>
      <c r="F262" s="15">
        <f>IF(Tableau1[[#This Row],[Date]]&lt;&gt;"",Tableau1[[#This Row],[Pièces produites]]-Tableau1[[#This Row],[Rebuts]],"")</f>
        <v>278</v>
      </c>
      <c r="G262" s="5">
        <f>IFERROR(Tableau1[[#This Row],[Rebuts]]/Tableau1[[#This Row],[Pièces produites]],"")</f>
        <v>5.4421768707482991E-2</v>
      </c>
      <c r="H262" s="32">
        <f>IF(Tableau1[[#This Row],[Date]]&lt;&gt;"",$M$13,"")</f>
        <v>180</v>
      </c>
      <c r="I262" s="5" t="str">
        <f>IF(Tableau1[[#This Row],[Date]]&lt;&gt;"",CONCATENATE("s",WEEKNUM(Tableau1[[#This Row],[Date]],21)," - ",YEAR(Tableau1[[#This Row],[Date]])),"")</f>
        <v>s30 - 2019</v>
      </c>
      <c r="J262" s="9" t="str">
        <f>IF(Tableau1[[#This Row],[Date]]&lt;&gt;"",TEXT(Tableau1[[#This Row],[Date]],"mmm"),"")</f>
        <v>juil</v>
      </c>
      <c r="K262"/>
    </row>
    <row r="263" spans="1:11" x14ac:dyDescent="0.25">
      <c r="A263" s="76">
        <v>43669</v>
      </c>
      <c r="B263" s="77" t="s">
        <v>8</v>
      </c>
      <c r="C263" s="77" t="s">
        <v>12</v>
      </c>
      <c r="D263" s="77">
        <v>228</v>
      </c>
      <c r="E263" s="77">
        <v>4</v>
      </c>
      <c r="F263" s="15">
        <f>IF(Tableau1[[#This Row],[Date]]&lt;&gt;"",Tableau1[[#This Row],[Pièces produites]]-Tableau1[[#This Row],[Rebuts]],"")</f>
        <v>224</v>
      </c>
      <c r="G263" s="5">
        <f>IFERROR(Tableau1[[#This Row],[Rebuts]]/Tableau1[[#This Row],[Pièces produites]],"")</f>
        <v>1.7543859649122806E-2</v>
      </c>
      <c r="H263" s="32">
        <f>IF(Tableau1[[#This Row],[Date]]&lt;&gt;"",$M$13,"")</f>
        <v>180</v>
      </c>
      <c r="I263" s="5" t="str">
        <f>IF(Tableau1[[#This Row],[Date]]&lt;&gt;"",CONCATENATE("s",WEEKNUM(Tableau1[[#This Row],[Date]],21)," - ",YEAR(Tableau1[[#This Row],[Date]])),"")</f>
        <v>s30 - 2019</v>
      </c>
      <c r="J263" s="9" t="str">
        <f>IF(Tableau1[[#This Row],[Date]]&lt;&gt;"",TEXT(Tableau1[[#This Row],[Date]],"mmm"),"")</f>
        <v>juil</v>
      </c>
      <c r="K263"/>
    </row>
    <row r="264" spans="1:11" x14ac:dyDescent="0.25">
      <c r="A264" s="76">
        <v>43669</v>
      </c>
      <c r="B264" s="77" t="s">
        <v>9</v>
      </c>
      <c r="C264" s="77" t="s">
        <v>11</v>
      </c>
      <c r="D264" s="77">
        <v>234</v>
      </c>
      <c r="E264" s="77">
        <v>5</v>
      </c>
      <c r="F264" s="15">
        <f>IF(Tableau1[[#This Row],[Date]]&lt;&gt;"",Tableau1[[#This Row],[Pièces produites]]-Tableau1[[#This Row],[Rebuts]],"")</f>
        <v>229</v>
      </c>
      <c r="G264" s="5">
        <f>IFERROR(Tableau1[[#This Row],[Rebuts]]/Tableau1[[#This Row],[Pièces produites]],"")</f>
        <v>2.1367521367521368E-2</v>
      </c>
      <c r="H264" s="32">
        <f>IF(Tableau1[[#This Row],[Date]]&lt;&gt;"",$M$13,"")</f>
        <v>180</v>
      </c>
      <c r="I264" s="5" t="str">
        <f>IF(Tableau1[[#This Row],[Date]]&lt;&gt;"",CONCATENATE("s",WEEKNUM(Tableau1[[#This Row],[Date]],21)," - ",YEAR(Tableau1[[#This Row],[Date]])),"")</f>
        <v>s30 - 2019</v>
      </c>
      <c r="J264" s="9" t="str">
        <f>IF(Tableau1[[#This Row],[Date]]&lt;&gt;"",TEXT(Tableau1[[#This Row],[Date]],"mmm"),"")</f>
        <v>juil</v>
      </c>
      <c r="K264"/>
    </row>
    <row r="265" spans="1:11" x14ac:dyDescent="0.25">
      <c r="A265" s="76">
        <v>43669</v>
      </c>
      <c r="B265" s="77" t="s">
        <v>9</v>
      </c>
      <c r="C265" s="77" t="s">
        <v>12</v>
      </c>
      <c r="D265" s="77">
        <v>224</v>
      </c>
      <c r="E265" s="77">
        <v>8</v>
      </c>
      <c r="F265" s="15">
        <f>IF(Tableau1[[#This Row],[Date]]&lt;&gt;"",Tableau1[[#This Row],[Pièces produites]]-Tableau1[[#This Row],[Rebuts]],"")</f>
        <v>216</v>
      </c>
      <c r="G265" s="5">
        <f>IFERROR(Tableau1[[#This Row],[Rebuts]]/Tableau1[[#This Row],[Pièces produites]],"")</f>
        <v>3.5714285714285712E-2</v>
      </c>
      <c r="H265" s="32">
        <f>IF(Tableau1[[#This Row],[Date]]&lt;&gt;"",$M$13,"")</f>
        <v>180</v>
      </c>
      <c r="I265" s="5" t="str">
        <f>IF(Tableau1[[#This Row],[Date]]&lt;&gt;"",CONCATENATE("s",WEEKNUM(Tableau1[[#This Row],[Date]],21)," - ",YEAR(Tableau1[[#This Row],[Date]])),"")</f>
        <v>s30 - 2019</v>
      </c>
      <c r="J265" s="9" t="str">
        <f>IF(Tableau1[[#This Row],[Date]]&lt;&gt;"",TEXT(Tableau1[[#This Row],[Date]],"mmm"),"")</f>
        <v>juil</v>
      </c>
      <c r="K265"/>
    </row>
    <row r="266" spans="1:11" x14ac:dyDescent="0.25">
      <c r="A266" s="76">
        <v>43670</v>
      </c>
      <c r="B266" s="77" t="s">
        <v>7</v>
      </c>
      <c r="C266" s="77" t="s">
        <v>11</v>
      </c>
      <c r="D266" s="77">
        <v>270</v>
      </c>
      <c r="E266" s="77">
        <v>8</v>
      </c>
      <c r="F266" s="15">
        <f>IF(Tableau1[[#This Row],[Date]]&lt;&gt;"",Tableau1[[#This Row],[Pièces produites]]-Tableau1[[#This Row],[Rebuts]],"")</f>
        <v>262</v>
      </c>
      <c r="G266" s="5">
        <f>IFERROR(Tableau1[[#This Row],[Rebuts]]/Tableau1[[#This Row],[Pièces produites]],"")</f>
        <v>2.9629629629629631E-2</v>
      </c>
      <c r="H266" s="32">
        <f>IF(Tableau1[[#This Row],[Date]]&lt;&gt;"",$M$13,"")</f>
        <v>180</v>
      </c>
      <c r="I266" s="5" t="str">
        <f>IF(Tableau1[[#This Row],[Date]]&lt;&gt;"",CONCATENATE("s",WEEKNUM(Tableau1[[#This Row],[Date]],21)," - ",YEAR(Tableau1[[#This Row],[Date]])),"")</f>
        <v>s30 - 2019</v>
      </c>
      <c r="J266" s="9" t="str">
        <f>IF(Tableau1[[#This Row],[Date]]&lt;&gt;"",TEXT(Tableau1[[#This Row],[Date]],"mmm"),"")</f>
        <v>juil</v>
      </c>
      <c r="K266"/>
    </row>
    <row r="267" spans="1:11" x14ac:dyDescent="0.25">
      <c r="A267" s="76">
        <v>43670</v>
      </c>
      <c r="B267" s="77" t="s">
        <v>7</v>
      </c>
      <c r="C267" s="77" t="s">
        <v>12</v>
      </c>
      <c r="D267" s="77">
        <v>289</v>
      </c>
      <c r="E267" s="77">
        <v>3</v>
      </c>
      <c r="F267" s="15">
        <f>IF(Tableau1[[#This Row],[Date]]&lt;&gt;"",Tableau1[[#This Row],[Pièces produites]]-Tableau1[[#This Row],[Rebuts]],"")</f>
        <v>286</v>
      </c>
      <c r="G267" s="5">
        <f>IFERROR(Tableau1[[#This Row],[Rebuts]]/Tableau1[[#This Row],[Pièces produites]],"")</f>
        <v>1.0380622837370242E-2</v>
      </c>
      <c r="H267" s="32">
        <f>IF(Tableau1[[#This Row],[Date]]&lt;&gt;"",$M$13,"")</f>
        <v>180</v>
      </c>
      <c r="I267" s="5" t="str">
        <f>IF(Tableau1[[#This Row],[Date]]&lt;&gt;"",CONCATENATE("s",WEEKNUM(Tableau1[[#This Row],[Date]],21)," - ",YEAR(Tableau1[[#This Row],[Date]])),"")</f>
        <v>s30 - 2019</v>
      </c>
      <c r="J267" s="9" t="str">
        <f>IF(Tableau1[[#This Row],[Date]]&lt;&gt;"",TEXT(Tableau1[[#This Row],[Date]],"mmm"),"")</f>
        <v>juil</v>
      </c>
      <c r="K267"/>
    </row>
    <row r="268" spans="1:11" x14ac:dyDescent="0.25">
      <c r="A268" s="76">
        <v>43670</v>
      </c>
      <c r="B268" s="77" t="s">
        <v>8</v>
      </c>
      <c r="C268" s="77" t="s">
        <v>11</v>
      </c>
      <c r="D268" s="77">
        <v>230</v>
      </c>
      <c r="E268" s="77">
        <v>7</v>
      </c>
      <c r="F268" s="15">
        <f>IF(Tableau1[[#This Row],[Date]]&lt;&gt;"",Tableau1[[#This Row],[Pièces produites]]-Tableau1[[#This Row],[Rebuts]],"")</f>
        <v>223</v>
      </c>
      <c r="G268" s="5">
        <f>IFERROR(Tableau1[[#This Row],[Rebuts]]/Tableau1[[#This Row],[Pièces produites]],"")</f>
        <v>3.0434782608695653E-2</v>
      </c>
      <c r="H268" s="32">
        <f>IF(Tableau1[[#This Row],[Date]]&lt;&gt;"",$M$13,"")</f>
        <v>180</v>
      </c>
      <c r="I268" s="5" t="str">
        <f>IF(Tableau1[[#This Row],[Date]]&lt;&gt;"",CONCATENATE("s",WEEKNUM(Tableau1[[#This Row],[Date]],21)," - ",YEAR(Tableau1[[#This Row],[Date]])),"")</f>
        <v>s30 - 2019</v>
      </c>
      <c r="J268" s="9" t="str">
        <f>IF(Tableau1[[#This Row],[Date]]&lt;&gt;"",TEXT(Tableau1[[#This Row],[Date]],"mmm"),"")</f>
        <v>juil</v>
      </c>
      <c r="K268"/>
    </row>
    <row r="269" spans="1:11" x14ac:dyDescent="0.25">
      <c r="A269" s="76">
        <v>43670</v>
      </c>
      <c r="B269" s="77" t="s">
        <v>8</v>
      </c>
      <c r="C269" s="77" t="s">
        <v>12</v>
      </c>
      <c r="D269" s="77">
        <v>224</v>
      </c>
      <c r="E269" s="77">
        <v>9</v>
      </c>
      <c r="F269" s="15">
        <f>IF(Tableau1[[#This Row],[Date]]&lt;&gt;"",Tableau1[[#This Row],[Pièces produites]]-Tableau1[[#This Row],[Rebuts]],"")</f>
        <v>215</v>
      </c>
      <c r="G269" s="5">
        <f>IFERROR(Tableau1[[#This Row],[Rebuts]]/Tableau1[[#This Row],[Pièces produites]],"")</f>
        <v>4.0178571428571432E-2</v>
      </c>
      <c r="H269" s="32">
        <f>IF(Tableau1[[#This Row],[Date]]&lt;&gt;"",$M$13,"")</f>
        <v>180</v>
      </c>
      <c r="I269" s="5" t="str">
        <f>IF(Tableau1[[#This Row],[Date]]&lt;&gt;"",CONCATENATE("s",WEEKNUM(Tableau1[[#This Row],[Date]],21)," - ",YEAR(Tableau1[[#This Row],[Date]])),"")</f>
        <v>s30 - 2019</v>
      </c>
      <c r="J269" s="9" t="str">
        <f>IF(Tableau1[[#This Row],[Date]]&lt;&gt;"",TEXT(Tableau1[[#This Row],[Date]],"mmm"),"")</f>
        <v>juil</v>
      </c>
      <c r="K269"/>
    </row>
    <row r="270" spans="1:11" x14ac:dyDescent="0.25">
      <c r="A270" s="76">
        <v>43670</v>
      </c>
      <c r="B270" s="77" t="s">
        <v>9</v>
      </c>
      <c r="C270" s="77" t="s">
        <v>11</v>
      </c>
      <c r="D270" s="77">
        <v>178</v>
      </c>
      <c r="E270" s="77">
        <v>5</v>
      </c>
      <c r="F270" s="15">
        <f>IF(Tableau1[[#This Row],[Date]]&lt;&gt;"",Tableau1[[#This Row],[Pièces produites]]-Tableau1[[#This Row],[Rebuts]],"")</f>
        <v>173</v>
      </c>
      <c r="G270" s="5">
        <f>IFERROR(Tableau1[[#This Row],[Rebuts]]/Tableau1[[#This Row],[Pièces produites]],"")</f>
        <v>2.8089887640449437E-2</v>
      </c>
      <c r="H270" s="32">
        <f>IF(Tableau1[[#This Row],[Date]]&lt;&gt;"",$M$13,"")</f>
        <v>180</v>
      </c>
      <c r="I270" s="5" t="str">
        <f>IF(Tableau1[[#This Row],[Date]]&lt;&gt;"",CONCATENATE("s",WEEKNUM(Tableau1[[#This Row],[Date]],21)," - ",YEAR(Tableau1[[#This Row],[Date]])),"")</f>
        <v>s30 - 2019</v>
      </c>
      <c r="J270" s="9" t="str">
        <f>IF(Tableau1[[#This Row],[Date]]&lt;&gt;"",TEXT(Tableau1[[#This Row],[Date]],"mmm"),"")</f>
        <v>juil</v>
      </c>
      <c r="K270"/>
    </row>
    <row r="271" spans="1:11" x14ac:dyDescent="0.25">
      <c r="A271" s="76">
        <v>43670</v>
      </c>
      <c r="B271" s="77" t="s">
        <v>9</v>
      </c>
      <c r="C271" s="77" t="s">
        <v>12</v>
      </c>
      <c r="D271" s="77">
        <v>184</v>
      </c>
      <c r="E271" s="77">
        <v>5</v>
      </c>
      <c r="F271" s="15">
        <f>IF(Tableau1[[#This Row],[Date]]&lt;&gt;"",Tableau1[[#This Row],[Pièces produites]]-Tableau1[[#This Row],[Rebuts]],"")</f>
        <v>179</v>
      </c>
      <c r="G271" s="5">
        <f>IFERROR(Tableau1[[#This Row],[Rebuts]]/Tableau1[[#This Row],[Pièces produites]],"")</f>
        <v>2.717391304347826E-2</v>
      </c>
      <c r="H271" s="32">
        <f>IF(Tableau1[[#This Row],[Date]]&lt;&gt;"",$M$13,"")</f>
        <v>180</v>
      </c>
      <c r="I271" s="5" t="str">
        <f>IF(Tableau1[[#This Row],[Date]]&lt;&gt;"",CONCATENATE("s",WEEKNUM(Tableau1[[#This Row],[Date]],21)," - ",YEAR(Tableau1[[#This Row],[Date]])),"")</f>
        <v>s30 - 2019</v>
      </c>
      <c r="J271" s="9" t="str">
        <f>IF(Tableau1[[#This Row],[Date]]&lt;&gt;"",TEXT(Tableau1[[#This Row],[Date]],"mmm"),"")</f>
        <v>juil</v>
      </c>
      <c r="K271"/>
    </row>
    <row r="272" spans="1:11" x14ac:dyDescent="0.25">
      <c r="A272" s="76">
        <v>43671</v>
      </c>
      <c r="B272" s="77" t="s">
        <v>7</v>
      </c>
      <c r="C272" s="77" t="s">
        <v>11</v>
      </c>
      <c r="D272" s="77">
        <v>263</v>
      </c>
      <c r="E272" s="77">
        <v>7</v>
      </c>
      <c r="F272" s="15">
        <f>IF(Tableau1[[#This Row],[Date]]&lt;&gt;"",Tableau1[[#This Row],[Pièces produites]]-Tableau1[[#This Row],[Rebuts]],"")</f>
        <v>256</v>
      </c>
      <c r="G272" s="5">
        <f>IFERROR(Tableau1[[#This Row],[Rebuts]]/Tableau1[[#This Row],[Pièces produites]],"")</f>
        <v>2.6615969581749048E-2</v>
      </c>
      <c r="H272" s="32">
        <f>IF(Tableau1[[#This Row],[Date]]&lt;&gt;"",$M$13,"")</f>
        <v>180</v>
      </c>
      <c r="I272" s="5" t="str">
        <f>IF(Tableau1[[#This Row],[Date]]&lt;&gt;"",CONCATENATE("s",WEEKNUM(Tableau1[[#This Row],[Date]],21)," - ",YEAR(Tableau1[[#This Row],[Date]])),"")</f>
        <v>s30 - 2019</v>
      </c>
      <c r="J272" s="9" t="str">
        <f>IF(Tableau1[[#This Row],[Date]]&lt;&gt;"",TEXT(Tableau1[[#This Row],[Date]],"mmm"),"")</f>
        <v>juil</v>
      </c>
      <c r="K272"/>
    </row>
    <row r="273" spans="1:11" x14ac:dyDescent="0.25">
      <c r="A273" s="76">
        <v>43671</v>
      </c>
      <c r="B273" s="77" t="s">
        <v>7</v>
      </c>
      <c r="C273" s="77" t="s">
        <v>12</v>
      </c>
      <c r="D273" s="77">
        <v>227</v>
      </c>
      <c r="E273" s="77">
        <v>4</v>
      </c>
      <c r="F273" s="15">
        <f>IF(Tableau1[[#This Row],[Date]]&lt;&gt;"",Tableau1[[#This Row],[Pièces produites]]-Tableau1[[#This Row],[Rebuts]],"")</f>
        <v>223</v>
      </c>
      <c r="G273" s="5">
        <f>IFERROR(Tableau1[[#This Row],[Rebuts]]/Tableau1[[#This Row],[Pièces produites]],"")</f>
        <v>1.7621145374449341E-2</v>
      </c>
      <c r="H273" s="32">
        <f>IF(Tableau1[[#This Row],[Date]]&lt;&gt;"",$M$13,"")</f>
        <v>180</v>
      </c>
      <c r="I273" s="5" t="str">
        <f>IF(Tableau1[[#This Row],[Date]]&lt;&gt;"",CONCATENATE("s",WEEKNUM(Tableau1[[#This Row],[Date]],21)," - ",YEAR(Tableau1[[#This Row],[Date]])),"")</f>
        <v>s30 - 2019</v>
      </c>
      <c r="J273" s="9" t="str">
        <f>IF(Tableau1[[#This Row],[Date]]&lt;&gt;"",TEXT(Tableau1[[#This Row],[Date]],"mmm"),"")</f>
        <v>juil</v>
      </c>
      <c r="K273"/>
    </row>
    <row r="274" spans="1:11" x14ac:dyDescent="0.25">
      <c r="A274" s="76">
        <v>43671</v>
      </c>
      <c r="B274" s="77" t="s">
        <v>8</v>
      </c>
      <c r="C274" s="77" t="s">
        <v>11</v>
      </c>
      <c r="D274" s="77">
        <v>287</v>
      </c>
      <c r="E274" s="77">
        <v>11</v>
      </c>
      <c r="F274" s="15">
        <f>IF(Tableau1[[#This Row],[Date]]&lt;&gt;"",Tableau1[[#This Row],[Pièces produites]]-Tableau1[[#This Row],[Rebuts]],"")</f>
        <v>276</v>
      </c>
      <c r="G274" s="5">
        <f>IFERROR(Tableau1[[#This Row],[Rebuts]]/Tableau1[[#This Row],[Pièces produites]],"")</f>
        <v>3.8327526132404179E-2</v>
      </c>
      <c r="H274" s="32">
        <f>IF(Tableau1[[#This Row],[Date]]&lt;&gt;"",$M$13,"")</f>
        <v>180</v>
      </c>
      <c r="I274" s="5" t="str">
        <f>IF(Tableau1[[#This Row],[Date]]&lt;&gt;"",CONCATENATE("s",WEEKNUM(Tableau1[[#This Row],[Date]],21)," - ",YEAR(Tableau1[[#This Row],[Date]])),"")</f>
        <v>s30 - 2019</v>
      </c>
      <c r="J274" s="9" t="str">
        <f>IF(Tableau1[[#This Row],[Date]]&lt;&gt;"",TEXT(Tableau1[[#This Row],[Date]],"mmm"),"")</f>
        <v>juil</v>
      </c>
      <c r="K274"/>
    </row>
    <row r="275" spans="1:11" x14ac:dyDescent="0.25">
      <c r="A275" s="76">
        <v>43671</v>
      </c>
      <c r="B275" s="77" t="s">
        <v>8</v>
      </c>
      <c r="C275" s="77" t="s">
        <v>12</v>
      </c>
      <c r="D275" s="77">
        <v>222</v>
      </c>
      <c r="E275" s="77">
        <v>10</v>
      </c>
      <c r="F275" s="15">
        <f>IF(Tableau1[[#This Row],[Date]]&lt;&gt;"",Tableau1[[#This Row],[Pièces produites]]-Tableau1[[#This Row],[Rebuts]],"")</f>
        <v>212</v>
      </c>
      <c r="G275" s="5">
        <f>IFERROR(Tableau1[[#This Row],[Rebuts]]/Tableau1[[#This Row],[Pièces produites]],"")</f>
        <v>4.5045045045045043E-2</v>
      </c>
      <c r="H275" s="32">
        <f>IF(Tableau1[[#This Row],[Date]]&lt;&gt;"",$M$13,"")</f>
        <v>180</v>
      </c>
      <c r="I275" s="5" t="str">
        <f>IF(Tableau1[[#This Row],[Date]]&lt;&gt;"",CONCATENATE("s",WEEKNUM(Tableau1[[#This Row],[Date]],21)," - ",YEAR(Tableau1[[#This Row],[Date]])),"")</f>
        <v>s30 - 2019</v>
      </c>
      <c r="J275" s="9" t="str">
        <f>IF(Tableau1[[#This Row],[Date]]&lt;&gt;"",TEXT(Tableau1[[#This Row],[Date]],"mmm"),"")</f>
        <v>juil</v>
      </c>
      <c r="K275"/>
    </row>
    <row r="276" spans="1:11" x14ac:dyDescent="0.25">
      <c r="A276" s="76">
        <v>43671</v>
      </c>
      <c r="B276" s="77" t="s">
        <v>9</v>
      </c>
      <c r="C276" s="77" t="s">
        <v>11</v>
      </c>
      <c r="D276" s="77">
        <v>195</v>
      </c>
      <c r="E276" s="77">
        <v>5</v>
      </c>
      <c r="F276" s="15">
        <f>IF(Tableau1[[#This Row],[Date]]&lt;&gt;"",Tableau1[[#This Row],[Pièces produites]]-Tableau1[[#This Row],[Rebuts]],"")</f>
        <v>190</v>
      </c>
      <c r="G276" s="5">
        <f>IFERROR(Tableau1[[#This Row],[Rebuts]]/Tableau1[[#This Row],[Pièces produites]],"")</f>
        <v>2.564102564102564E-2</v>
      </c>
      <c r="H276" s="32">
        <f>IF(Tableau1[[#This Row],[Date]]&lt;&gt;"",$M$13,"")</f>
        <v>180</v>
      </c>
      <c r="I276" s="5" t="str">
        <f>IF(Tableau1[[#This Row],[Date]]&lt;&gt;"",CONCATENATE("s",WEEKNUM(Tableau1[[#This Row],[Date]],21)," - ",YEAR(Tableau1[[#This Row],[Date]])),"")</f>
        <v>s30 - 2019</v>
      </c>
      <c r="J276" s="9" t="str">
        <f>IF(Tableau1[[#This Row],[Date]]&lt;&gt;"",TEXT(Tableau1[[#This Row],[Date]],"mmm"),"")</f>
        <v>juil</v>
      </c>
      <c r="K276"/>
    </row>
    <row r="277" spans="1:11" x14ac:dyDescent="0.25">
      <c r="A277" s="76">
        <v>43671</v>
      </c>
      <c r="B277" s="77" t="s">
        <v>9</v>
      </c>
      <c r="C277" s="77" t="s">
        <v>12</v>
      </c>
      <c r="D277" s="77">
        <v>195</v>
      </c>
      <c r="E277" s="77">
        <v>6</v>
      </c>
      <c r="F277" s="15">
        <f>IF(Tableau1[[#This Row],[Date]]&lt;&gt;"",Tableau1[[#This Row],[Pièces produites]]-Tableau1[[#This Row],[Rebuts]],"")</f>
        <v>189</v>
      </c>
      <c r="G277" s="5">
        <f>IFERROR(Tableau1[[#This Row],[Rebuts]]/Tableau1[[#This Row],[Pièces produites]],"")</f>
        <v>3.0769230769230771E-2</v>
      </c>
      <c r="H277" s="32">
        <f>IF(Tableau1[[#This Row],[Date]]&lt;&gt;"",$M$13,"")</f>
        <v>180</v>
      </c>
      <c r="I277" s="5" t="str">
        <f>IF(Tableau1[[#This Row],[Date]]&lt;&gt;"",CONCATENATE("s",WEEKNUM(Tableau1[[#This Row],[Date]],21)," - ",YEAR(Tableau1[[#This Row],[Date]])),"")</f>
        <v>s30 - 2019</v>
      </c>
      <c r="J277" s="9" t="str">
        <f>IF(Tableau1[[#This Row],[Date]]&lt;&gt;"",TEXT(Tableau1[[#This Row],[Date]],"mmm"),"")</f>
        <v>juil</v>
      </c>
      <c r="K277"/>
    </row>
    <row r="278" spans="1:11" x14ac:dyDescent="0.25">
      <c r="A278" s="76">
        <v>43672</v>
      </c>
      <c r="B278" s="77" t="s">
        <v>7</v>
      </c>
      <c r="C278" s="77" t="s">
        <v>11</v>
      </c>
      <c r="D278" s="77">
        <v>301</v>
      </c>
      <c r="E278" s="77">
        <v>8</v>
      </c>
      <c r="F278" s="15">
        <f>IF(Tableau1[[#This Row],[Date]]&lt;&gt;"",Tableau1[[#This Row],[Pièces produites]]-Tableau1[[#This Row],[Rebuts]],"")</f>
        <v>293</v>
      </c>
      <c r="G278" s="5">
        <f>IFERROR(Tableau1[[#This Row],[Rebuts]]/Tableau1[[#This Row],[Pièces produites]],"")</f>
        <v>2.6578073089700997E-2</v>
      </c>
      <c r="H278" s="32">
        <f>IF(Tableau1[[#This Row],[Date]]&lt;&gt;"",$M$13,"")</f>
        <v>180</v>
      </c>
      <c r="I278" s="5" t="str">
        <f>IF(Tableau1[[#This Row],[Date]]&lt;&gt;"",CONCATENATE("s",WEEKNUM(Tableau1[[#This Row],[Date]],21)," - ",YEAR(Tableau1[[#This Row],[Date]])),"")</f>
        <v>s30 - 2019</v>
      </c>
      <c r="J278" s="9" t="str">
        <f>IF(Tableau1[[#This Row],[Date]]&lt;&gt;"",TEXT(Tableau1[[#This Row],[Date]],"mmm"),"")</f>
        <v>juil</v>
      </c>
      <c r="K278"/>
    </row>
    <row r="279" spans="1:11" x14ac:dyDescent="0.25">
      <c r="A279" s="76">
        <v>43672</v>
      </c>
      <c r="B279" s="77" t="s">
        <v>7</v>
      </c>
      <c r="C279" s="77" t="s">
        <v>12</v>
      </c>
      <c r="D279" s="77">
        <v>243</v>
      </c>
      <c r="E279" s="77">
        <v>4</v>
      </c>
      <c r="F279" s="15">
        <f>IF(Tableau1[[#This Row],[Date]]&lt;&gt;"",Tableau1[[#This Row],[Pièces produites]]-Tableau1[[#This Row],[Rebuts]],"")</f>
        <v>239</v>
      </c>
      <c r="G279" s="5">
        <f>IFERROR(Tableau1[[#This Row],[Rebuts]]/Tableau1[[#This Row],[Pièces produites]],"")</f>
        <v>1.646090534979424E-2</v>
      </c>
      <c r="H279" s="32">
        <f>IF(Tableau1[[#This Row],[Date]]&lt;&gt;"",$M$13,"")</f>
        <v>180</v>
      </c>
      <c r="I279" s="5" t="str">
        <f>IF(Tableau1[[#This Row],[Date]]&lt;&gt;"",CONCATENATE("s",WEEKNUM(Tableau1[[#This Row],[Date]],21)," - ",YEAR(Tableau1[[#This Row],[Date]])),"")</f>
        <v>s30 - 2019</v>
      </c>
      <c r="J279" s="9" t="str">
        <f>IF(Tableau1[[#This Row],[Date]]&lt;&gt;"",TEXT(Tableau1[[#This Row],[Date]],"mmm"),"")</f>
        <v>juil</v>
      </c>
      <c r="K279"/>
    </row>
    <row r="280" spans="1:11" x14ac:dyDescent="0.25">
      <c r="A280" s="76">
        <v>43672</v>
      </c>
      <c r="B280" s="77" t="s">
        <v>8</v>
      </c>
      <c r="C280" s="77" t="s">
        <v>11</v>
      </c>
      <c r="D280" s="77">
        <v>264</v>
      </c>
      <c r="E280" s="77">
        <v>10</v>
      </c>
      <c r="F280" s="15">
        <f>IF(Tableau1[[#This Row],[Date]]&lt;&gt;"",Tableau1[[#This Row],[Pièces produites]]-Tableau1[[#This Row],[Rebuts]],"")</f>
        <v>254</v>
      </c>
      <c r="G280" s="5">
        <f>IFERROR(Tableau1[[#This Row],[Rebuts]]/Tableau1[[#This Row],[Pièces produites]],"")</f>
        <v>3.787878787878788E-2</v>
      </c>
      <c r="H280" s="32">
        <f>IF(Tableau1[[#This Row],[Date]]&lt;&gt;"",$M$13,"")</f>
        <v>180</v>
      </c>
      <c r="I280" s="5" t="str">
        <f>IF(Tableau1[[#This Row],[Date]]&lt;&gt;"",CONCATENATE("s",WEEKNUM(Tableau1[[#This Row],[Date]],21)," - ",YEAR(Tableau1[[#This Row],[Date]])),"")</f>
        <v>s30 - 2019</v>
      </c>
      <c r="J280" s="9" t="str">
        <f>IF(Tableau1[[#This Row],[Date]]&lt;&gt;"",TEXT(Tableau1[[#This Row],[Date]],"mmm"),"")</f>
        <v>juil</v>
      </c>
      <c r="K280"/>
    </row>
    <row r="281" spans="1:11" x14ac:dyDescent="0.25">
      <c r="A281" s="76">
        <v>43672</v>
      </c>
      <c r="B281" s="77" t="s">
        <v>8</v>
      </c>
      <c r="C281" s="77" t="s">
        <v>12</v>
      </c>
      <c r="D281" s="77">
        <v>250</v>
      </c>
      <c r="E281" s="77">
        <v>6</v>
      </c>
      <c r="F281" s="15">
        <f>IF(Tableau1[[#This Row],[Date]]&lt;&gt;"",Tableau1[[#This Row],[Pièces produites]]-Tableau1[[#This Row],[Rebuts]],"")</f>
        <v>244</v>
      </c>
      <c r="G281" s="5">
        <f>IFERROR(Tableau1[[#This Row],[Rebuts]]/Tableau1[[#This Row],[Pièces produites]],"")</f>
        <v>2.4E-2</v>
      </c>
      <c r="H281" s="32">
        <f>IF(Tableau1[[#This Row],[Date]]&lt;&gt;"",$M$13,"")</f>
        <v>180</v>
      </c>
      <c r="I281" s="5" t="str">
        <f>IF(Tableau1[[#This Row],[Date]]&lt;&gt;"",CONCATENATE("s",WEEKNUM(Tableau1[[#This Row],[Date]],21)," - ",YEAR(Tableau1[[#This Row],[Date]])),"")</f>
        <v>s30 - 2019</v>
      </c>
      <c r="J281" s="9" t="str">
        <f>IF(Tableau1[[#This Row],[Date]]&lt;&gt;"",TEXT(Tableau1[[#This Row],[Date]],"mmm"),"")</f>
        <v>juil</v>
      </c>
      <c r="K281"/>
    </row>
    <row r="282" spans="1:11" x14ac:dyDescent="0.25">
      <c r="A282" s="76">
        <v>43672</v>
      </c>
      <c r="B282" s="77" t="s">
        <v>9</v>
      </c>
      <c r="C282" s="77" t="s">
        <v>11</v>
      </c>
      <c r="D282" s="77">
        <v>236</v>
      </c>
      <c r="E282" s="77">
        <v>11</v>
      </c>
      <c r="F282" s="15">
        <f>IF(Tableau1[[#This Row],[Date]]&lt;&gt;"",Tableau1[[#This Row],[Pièces produites]]-Tableau1[[#This Row],[Rebuts]],"")</f>
        <v>225</v>
      </c>
      <c r="G282" s="5">
        <f>IFERROR(Tableau1[[#This Row],[Rebuts]]/Tableau1[[#This Row],[Pièces produites]],"")</f>
        <v>4.6610169491525424E-2</v>
      </c>
      <c r="H282" s="32">
        <f>IF(Tableau1[[#This Row],[Date]]&lt;&gt;"",$M$13,"")</f>
        <v>180</v>
      </c>
      <c r="I282" s="5" t="str">
        <f>IF(Tableau1[[#This Row],[Date]]&lt;&gt;"",CONCATENATE("s",WEEKNUM(Tableau1[[#This Row],[Date]],21)," - ",YEAR(Tableau1[[#This Row],[Date]])),"")</f>
        <v>s30 - 2019</v>
      </c>
      <c r="J282" s="9" t="str">
        <f>IF(Tableau1[[#This Row],[Date]]&lt;&gt;"",TEXT(Tableau1[[#This Row],[Date]],"mmm"),"")</f>
        <v>juil</v>
      </c>
      <c r="K282"/>
    </row>
    <row r="283" spans="1:11" x14ac:dyDescent="0.25">
      <c r="A283" s="76">
        <v>43672</v>
      </c>
      <c r="B283" s="77" t="s">
        <v>9</v>
      </c>
      <c r="C283" s="77" t="s">
        <v>12</v>
      </c>
      <c r="D283" s="77">
        <v>228</v>
      </c>
      <c r="E283" s="77">
        <v>8</v>
      </c>
      <c r="F283" s="15">
        <f>IF(Tableau1[[#This Row],[Date]]&lt;&gt;"",Tableau1[[#This Row],[Pièces produites]]-Tableau1[[#This Row],[Rebuts]],"")</f>
        <v>220</v>
      </c>
      <c r="G283" s="5">
        <f>IFERROR(Tableau1[[#This Row],[Rebuts]]/Tableau1[[#This Row],[Pièces produites]],"")</f>
        <v>3.5087719298245612E-2</v>
      </c>
      <c r="H283" s="32">
        <f>IF(Tableau1[[#This Row],[Date]]&lt;&gt;"",$M$13,"")</f>
        <v>180</v>
      </c>
      <c r="I283" s="5" t="str">
        <f>IF(Tableau1[[#This Row],[Date]]&lt;&gt;"",CONCATENATE("s",WEEKNUM(Tableau1[[#This Row],[Date]],21)," - ",YEAR(Tableau1[[#This Row],[Date]])),"")</f>
        <v>s30 - 2019</v>
      </c>
      <c r="J283" s="9" t="str">
        <f>IF(Tableau1[[#This Row],[Date]]&lt;&gt;"",TEXT(Tableau1[[#This Row],[Date]],"mmm"),"")</f>
        <v>juil</v>
      </c>
      <c r="K283"/>
    </row>
    <row r="284" spans="1:11" x14ac:dyDescent="0.25">
      <c r="A284" s="76">
        <v>43673</v>
      </c>
      <c r="B284" s="77" t="s">
        <v>7</v>
      </c>
      <c r="C284" s="77" t="s">
        <v>11</v>
      </c>
      <c r="D284" s="77">
        <v>241</v>
      </c>
      <c r="E284" s="77">
        <v>9</v>
      </c>
      <c r="F284" s="15">
        <f>IF(Tableau1[[#This Row],[Date]]&lt;&gt;"",Tableau1[[#This Row],[Pièces produites]]-Tableau1[[#This Row],[Rebuts]],"")</f>
        <v>232</v>
      </c>
      <c r="G284" s="5">
        <f>IFERROR(Tableau1[[#This Row],[Rebuts]]/Tableau1[[#This Row],[Pièces produites]],"")</f>
        <v>3.7344398340248962E-2</v>
      </c>
      <c r="H284" s="32">
        <f>IF(Tableau1[[#This Row],[Date]]&lt;&gt;"",$M$13,"")</f>
        <v>180</v>
      </c>
      <c r="I284" s="5" t="str">
        <f>IF(Tableau1[[#This Row],[Date]]&lt;&gt;"",CONCATENATE("s",WEEKNUM(Tableau1[[#This Row],[Date]],21)," - ",YEAR(Tableau1[[#This Row],[Date]])),"")</f>
        <v>s30 - 2019</v>
      </c>
      <c r="J284" s="9" t="str">
        <f>IF(Tableau1[[#This Row],[Date]]&lt;&gt;"",TEXT(Tableau1[[#This Row],[Date]],"mmm"),"")</f>
        <v>juil</v>
      </c>
      <c r="K284"/>
    </row>
    <row r="285" spans="1:11" x14ac:dyDescent="0.25">
      <c r="A285" s="76">
        <v>43673</v>
      </c>
      <c r="B285" s="77" t="s">
        <v>7</v>
      </c>
      <c r="C285" s="77" t="s">
        <v>12</v>
      </c>
      <c r="D285" s="77">
        <v>277</v>
      </c>
      <c r="E285" s="77">
        <v>6</v>
      </c>
      <c r="F285" s="15">
        <f>IF(Tableau1[[#This Row],[Date]]&lt;&gt;"",Tableau1[[#This Row],[Pièces produites]]-Tableau1[[#This Row],[Rebuts]],"")</f>
        <v>271</v>
      </c>
      <c r="G285" s="5">
        <f>IFERROR(Tableau1[[#This Row],[Rebuts]]/Tableau1[[#This Row],[Pièces produites]],"")</f>
        <v>2.1660649819494584E-2</v>
      </c>
      <c r="H285" s="32">
        <f>IF(Tableau1[[#This Row],[Date]]&lt;&gt;"",$M$13,"")</f>
        <v>180</v>
      </c>
      <c r="I285" s="5" t="str">
        <f>IF(Tableau1[[#This Row],[Date]]&lt;&gt;"",CONCATENATE("s",WEEKNUM(Tableau1[[#This Row],[Date]],21)," - ",YEAR(Tableau1[[#This Row],[Date]])),"")</f>
        <v>s30 - 2019</v>
      </c>
      <c r="J285" s="9" t="str">
        <f>IF(Tableau1[[#This Row],[Date]]&lt;&gt;"",TEXT(Tableau1[[#This Row],[Date]],"mmm"),"")</f>
        <v>juil</v>
      </c>
      <c r="K285"/>
    </row>
    <row r="286" spans="1:11" x14ac:dyDescent="0.25">
      <c r="A286" s="76">
        <v>43673</v>
      </c>
      <c r="B286" s="77" t="s">
        <v>8</v>
      </c>
      <c r="C286" s="77" t="s">
        <v>11</v>
      </c>
      <c r="D286" s="77">
        <v>226</v>
      </c>
      <c r="E286" s="77">
        <v>10</v>
      </c>
      <c r="F286" s="15">
        <f>IF(Tableau1[[#This Row],[Date]]&lt;&gt;"",Tableau1[[#This Row],[Pièces produites]]-Tableau1[[#This Row],[Rebuts]],"")</f>
        <v>216</v>
      </c>
      <c r="G286" s="5">
        <f>IFERROR(Tableau1[[#This Row],[Rebuts]]/Tableau1[[#This Row],[Pièces produites]],"")</f>
        <v>4.4247787610619468E-2</v>
      </c>
      <c r="H286" s="32">
        <f>IF(Tableau1[[#This Row],[Date]]&lt;&gt;"",$M$13,"")</f>
        <v>180</v>
      </c>
      <c r="I286" s="5" t="str">
        <f>IF(Tableau1[[#This Row],[Date]]&lt;&gt;"",CONCATENATE("s",WEEKNUM(Tableau1[[#This Row],[Date]],21)," - ",YEAR(Tableau1[[#This Row],[Date]])),"")</f>
        <v>s30 - 2019</v>
      </c>
      <c r="J286" s="9" t="str">
        <f>IF(Tableau1[[#This Row],[Date]]&lt;&gt;"",TEXT(Tableau1[[#This Row],[Date]],"mmm"),"")</f>
        <v>juil</v>
      </c>
      <c r="K286"/>
    </row>
    <row r="287" spans="1:11" x14ac:dyDescent="0.25">
      <c r="A287" s="76">
        <v>43673</v>
      </c>
      <c r="B287" s="77" t="s">
        <v>8</v>
      </c>
      <c r="C287" s="77" t="s">
        <v>12</v>
      </c>
      <c r="D287" s="77">
        <v>259</v>
      </c>
      <c r="E287" s="77">
        <v>8</v>
      </c>
      <c r="F287" s="15">
        <f>IF(Tableau1[[#This Row],[Date]]&lt;&gt;"",Tableau1[[#This Row],[Pièces produites]]-Tableau1[[#This Row],[Rebuts]],"")</f>
        <v>251</v>
      </c>
      <c r="G287" s="5">
        <f>IFERROR(Tableau1[[#This Row],[Rebuts]]/Tableau1[[#This Row],[Pièces produites]],"")</f>
        <v>3.0888030888030889E-2</v>
      </c>
      <c r="H287" s="32">
        <f>IF(Tableau1[[#This Row],[Date]]&lt;&gt;"",$M$13,"")</f>
        <v>180</v>
      </c>
      <c r="I287" s="5" t="str">
        <f>IF(Tableau1[[#This Row],[Date]]&lt;&gt;"",CONCATENATE("s",WEEKNUM(Tableau1[[#This Row],[Date]],21)," - ",YEAR(Tableau1[[#This Row],[Date]])),"")</f>
        <v>s30 - 2019</v>
      </c>
      <c r="J287" s="9" t="str">
        <f>IF(Tableau1[[#This Row],[Date]]&lt;&gt;"",TEXT(Tableau1[[#This Row],[Date]],"mmm"),"")</f>
        <v>juil</v>
      </c>
      <c r="K287"/>
    </row>
    <row r="288" spans="1:11" x14ac:dyDescent="0.25">
      <c r="A288" s="76">
        <v>43673</v>
      </c>
      <c r="B288" s="77" t="s">
        <v>9</v>
      </c>
      <c r="C288" s="77" t="s">
        <v>11</v>
      </c>
      <c r="D288" s="77">
        <v>222</v>
      </c>
      <c r="E288" s="77">
        <v>9</v>
      </c>
      <c r="F288" s="15">
        <f>IF(Tableau1[[#This Row],[Date]]&lt;&gt;"",Tableau1[[#This Row],[Pièces produites]]-Tableau1[[#This Row],[Rebuts]],"")</f>
        <v>213</v>
      </c>
      <c r="G288" s="5">
        <f>IFERROR(Tableau1[[#This Row],[Rebuts]]/Tableau1[[#This Row],[Pièces produites]],"")</f>
        <v>4.0540540540540543E-2</v>
      </c>
      <c r="H288" s="32">
        <f>IF(Tableau1[[#This Row],[Date]]&lt;&gt;"",$M$13,"")</f>
        <v>180</v>
      </c>
      <c r="I288" s="5" t="str">
        <f>IF(Tableau1[[#This Row],[Date]]&lt;&gt;"",CONCATENATE("s",WEEKNUM(Tableau1[[#This Row],[Date]],21)," - ",YEAR(Tableau1[[#This Row],[Date]])),"")</f>
        <v>s30 - 2019</v>
      </c>
      <c r="J288" s="9" t="str">
        <f>IF(Tableau1[[#This Row],[Date]]&lt;&gt;"",TEXT(Tableau1[[#This Row],[Date]],"mmm"),"")</f>
        <v>juil</v>
      </c>
      <c r="K288"/>
    </row>
    <row r="289" spans="1:11" x14ac:dyDescent="0.25">
      <c r="A289" s="76">
        <v>43673</v>
      </c>
      <c r="B289" s="77" t="s">
        <v>9</v>
      </c>
      <c r="C289" s="77" t="s">
        <v>12</v>
      </c>
      <c r="D289" s="77">
        <v>232</v>
      </c>
      <c r="E289" s="77">
        <v>10</v>
      </c>
      <c r="F289" s="15">
        <f>IF(Tableau1[[#This Row],[Date]]&lt;&gt;"",Tableau1[[#This Row],[Pièces produites]]-Tableau1[[#This Row],[Rebuts]],"")</f>
        <v>222</v>
      </c>
      <c r="G289" s="5">
        <f>IFERROR(Tableau1[[#This Row],[Rebuts]]/Tableau1[[#This Row],[Pièces produites]],"")</f>
        <v>4.3103448275862072E-2</v>
      </c>
      <c r="H289" s="32">
        <f>IF(Tableau1[[#This Row],[Date]]&lt;&gt;"",$M$13,"")</f>
        <v>180</v>
      </c>
      <c r="I289" s="5" t="str">
        <f>IF(Tableau1[[#This Row],[Date]]&lt;&gt;"",CONCATENATE("s",WEEKNUM(Tableau1[[#This Row],[Date]],21)," - ",YEAR(Tableau1[[#This Row],[Date]])),"")</f>
        <v>s30 - 2019</v>
      </c>
      <c r="J289" s="9" t="str">
        <f>IF(Tableau1[[#This Row],[Date]]&lt;&gt;"",TEXT(Tableau1[[#This Row],[Date]],"mmm"),"")</f>
        <v>juil</v>
      </c>
      <c r="K289"/>
    </row>
    <row r="290" spans="1:11" x14ac:dyDescent="0.25">
      <c r="A290" s="76">
        <v>43675</v>
      </c>
      <c r="B290" s="77" t="s">
        <v>7</v>
      </c>
      <c r="C290" s="77" t="s">
        <v>11</v>
      </c>
      <c r="D290" s="77">
        <v>250</v>
      </c>
      <c r="E290" s="77">
        <v>3</v>
      </c>
      <c r="F290" s="15">
        <f>IF(Tableau1[[#This Row],[Date]]&lt;&gt;"",Tableau1[[#This Row],[Pièces produites]]-Tableau1[[#This Row],[Rebuts]],"")</f>
        <v>247</v>
      </c>
      <c r="G290" s="5">
        <f>IFERROR(Tableau1[[#This Row],[Rebuts]]/Tableau1[[#This Row],[Pièces produites]],"")</f>
        <v>1.2E-2</v>
      </c>
      <c r="H290" s="32">
        <f>IF(Tableau1[[#This Row],[Date]]&lt;&gt;"",$M$13,"")</f>
        <v>180</v>
      </c>
      <c r="I290" s="5" t="str">
        <f>IF(Tableau1[[#This Row],[Date]]&lt;&gt;"",CONCATENATE("s",WEEKNUM(Tableau1[[#This Row],[Date]],21)," - ",YEAR(Tableau1[[#This Row],[Date]])),"")</f>
        <v>s31 - 2019</v>
      </c>
      <c r="J290" s="9" t="str">
        <f>IF(Tableau1[[#This Row],[Date]]&lt;&gt;"",TEXT(Tableau1[[#This Row],[Date]],"mmm"),"")</f>
        <v>juil</v>
      </c>
      <c r="K290"/>
    </row>
    <row r="291" spans="1:11" x14ac:dyDescent="0.25">
      <c r="A291" s="76">
        <v>43675</v>
      </c>
      <c r="B291" s="77" t="s">
        <v>7</v>
      </c>
      <c r="C291" s="77" t="s">
        <v>12</v>
      </c>
      <c r="D291" s="77">
        <v>267</v>
      </c>
      <c r="E291" s="77">
        <v>7</v>
      </c>
      <c r="F291" s="15">
        <f>IF(Tableau1[[#This Row],[Date]]&lt;&gt;"",Tableau1[[#This Row],[Pièces produites]]-Tableau1[[#This Row],[Rebuts]],"")</f>
        <v>260</v>
      </c>
      <c r="G291" s="5">
        <f>IFERROR(Tableau1[[#This Row],[Rebuts]]/Tableau1[[#This Row],[Pièces produites]],"")</f>
        <v>2.6217228464419477E-2</v>
      </c>
      <c r="H291" s="32">
        <f>IF(Tableau1[[#This Row],[Date]]&lt;&gt;"",$M$13,"")</f>
        <v>180</v>
      </c>
      <c r="I291" s="5" t="str">
        <f>IF(Tableau1[[#This Row],[Date]]&lt;&gt;"",CONCATENATE("s",WEEKNUM(Tableau1[[#This Row],[Date]],21)," - ",YEAR(Tableau1[[#This Row],[Date]])),"")</f>
        <v>s31 - 2019</v>
      </c>
      <c r="J291" s="9" t="str">
        <f>IF(Tableau1[[#This Row],[Date]]&lt;&gt;"",TEXT(Tableau1[[#This Row],[Date]],"mmm"),"")</f>
        <v>juil</v>
      </c>
      <c r="K291"/>
    </row>
    <row r="292" spans="1:11" x14ac:dyDescent="0.25">
      <c r="A292" s="76">
        <v>43675</v>
      </c>
      <c r="B292" s="77" t="s">
        <v>8</v>
      </c>
      <c r="C292" s="77" t="s">
        <v>11</v>
      </c>
      <c r="D292" s="77">
        <v>249</v>
      </c>
      <c r="E292" s="77">
        <v>4</v>
      </c>
      <c r="F292" s="15">
        <f>IF(Tableau1[[#This Row],[Date]]&lt;&gt;"",Tableau1[[#This Row],[Pièces produites]]-Tableau1[[#This Row],[Rebuts]],"")</f>
        <v>245</v>
      </c>
      <c r="G292" s="5">
        <f>IFERROR(Tableau1[[#This Row],[Rebuts]]/Tableau1[[#This Row],[Pièces produites]],"")</f>
        <v>1.6064257028112448E-2</v>
      </c>
      <c r="H292" s="32">
        <f>IF(Tableau1[[#This Row],[Date]]&lt;&gt;"",$M$13,"")</f>
        <v>180</v>
      </c>
      <c r="I292" s="5" t="str">
        <f>IF(Tableau1[[#This Row],[Date]]&lt;&gt;"",CONCATENATE("s",WEEKNUM(Tableau1[[#This Row],[Date]],21)," - ",YEAR(Tableau1[[#This Row],[Date]])),"")</f>
        <v>s31 - 2019</v>
      </c>
      <c r="J292" s="9" t="str">
        <f>IF(Tableau1[[#This Row],[Date]]&lt;&gt;"",TEXT(Tableau1[[#This Row],[Date]],"mmm"),"")</f>
        <v>juil</v>
      </c>
      <c r="K292"/>
    </row>
    <row r="293" spans="1:11" x14ac:dyDescent="0.25">
      <c r="A293" s="76">
        <v>43675</v>
      </c>
      <c r="B293" s="77" t="s">
        <v>8</v>
      </c>
      <c r="C293" s="77" t="s">
        <v>12</v>
      </c>
      <c r="D293" s="77">
        <v>226</v>
      </c>
      <c r="E293" s="77">
        <v>5</v>
      </c>
      <c r="F293" s="15">
        <f>IF(Tableau1[[#This Row],[Date]]&lt;&gt;"",Tableau1[[#This Row],[Pièces produites]]-Tableau1[[#This Row],[Rebuts]],"")</f>
        <v>221</v>
      </c>
      <c r="G293" s="5">
        <f>IFERROR(Tableau1[[#This Row],[Rebuts]]/Tableau1[[#This Row],[Pièces produites]],"")</f>
        <v>2.2123893805309734E-2</v>
      </c>
      <c r="H293" s="32">
        <f>IF(Tableau1[[#This Row],[Date]]&lt;&gt;"",$M$13,"")</f>
        <v>180</v>
      </c>
      <c r="I293" s="5" t="str">
        <f>IF(Tableau1[[#This Row],[Date]]&lt;&gt;"",CONCATENATE("s",WEEKNUM(Tableau1[[#This Row],[Date]],21)," - ",YEAR(Tableau1[[#This Row],[Date]])),"")</f>
        <v>s31 - 2019</v>
      </c>
      <c r="J293" s="9" t="str">
        <f>IF(Tableau1[[#This Row],[Date]]&lt;&gt;"",TEXT(Tableau1[[#This Row],[Date]],"mmm"),"")</f>
        <v>juil</v>
      </c>
      <c r="K293"/>
    </row>
    <row r="294" spans="1:11" x14ac:dyDescent="0.25">
      <c r="A294" s="76">
        <v>43675</v>
      </c>
      <c r="B294" s="77" t="s">
        <v>9</v>
      </c>
      <c r="C294" s="77" t="s">
        <v>11</v>
      </c>
      <c r="D294" s="77">
        <v>237</v>
      </c>
      <c r="E294" s="77">
        <v>11</v>
      </c>
      <c r="F294" s="15">
        <f>IF(Tableau1[[#This Row],[Date]]&lt;&gt;"",Tableau1[[#This Row],[Pièces produites]]-Tableau1[[#This Row],[Rebuts]],"")</f>
        <v>226</v>
      </c>
      <c r="G294" s="5">
        <f>IFERROR(Tableau1[[#This Row],[Rebuts]]/Tableau1[[#This Row],[Pièces produites]],"")</f>
        <v>4.6413502109704644E-2</v>
      </c>
      <c r="H294" s="32">
        <f>IF(Tableau1[[#This Row],[Date]]&lt;&gt;"",$M$13,"")</f>
        <v>180</v>
      </c>
      <c r="I294" s="5" t="str">
        <f>IF(Tableau1[[#This Row],[Date]]&lt;&gt;"",CONCATENATE("s",WEEKNUM(Tableau1[[#This Row],[Date]],21)," - ",YEAR(Tableau1[[#This Row],[Date]])),"")</f>
        <v>s31 - 2019</v>
      </c>
      <c r="J294" s="9" t="str">
        <f>IF(Tableau1[[#This Row],[Date]]&lt;&gt;"",TEXT(Tableau1[[#This Row],[Date]],"mmm"),"")</f>
        <v>juil</v>
      </c>
      <c r="K294"/>
    </row>
    <row r="295" spans="1:11" x14ac:dyDescent="0.25">
      <c r="A295" s="76">
        <v>43675</v>
      </c>
      <c r="B295" s="77" t="s">
        <v>9</v>
      </c>
      <c r="C295" s="77" t="s">
        <v>12</v>
      </c>
      <c r="D295" s="77">
        <v>188</v>
      </c>
      <c r="E295" s="77">
        <v>2</v>
      </c>
      <c r="F295" s="15">
        <f>IF(Tableau1[[#This Row],[Date]]&lt;&gt;"",Tableau1[[#This Row],[Pièces produites]]-Tableau1[[#This Row],[Rebuts]],"")</f>
        <v>186</v>
      </c>
      <c r="G295" s="5">
        <f>IFERROR(Tableau1[[#This Row],[Rebuts]]/Tableau1[[#This Row],[Pièces produites]],"")</f>
        <v>1.0638297872340425E-2</v>
      </c>
      <c r="H295" s="32">
        <f>IF(Tableau1[[#This Row],[Date]]&lt;&gt;"",$M$13,"")</f>
        <v>180</v>
      </c>
      <c r="I295" s="5" t="str">
        <f>IF(Tableau1[[#This Row],[Date]]&lt;&gt;"",CONCATENATE("s",WEEKNUM(Tableau1[[#This Row],[Date]],21)," - ",YEAR(Tableau1[[#This Row],[Date]])),"")</f>
        <v>s31 - 2019</v>
      </c>
      <c r="J295" s="9" t="str">
        <f>IF(Tableau1[[#This Row],[Date]]&lt;&gt;"",TEXT(Tableau1[[#This Row],[Date]],"mmm"),"")</f>
        <v>juil</v>
      </c>
      <c r="K295"/>
    </row>
    <row r="296" spans="1:11" x14ac:dyDescent="0.25">
      <c r="A296" s="76">
        <v>43676</v>
      </c>
      <c r="B296" s="77" t="s">
        <v>7</v>
      </c>
      <c r="C296" s="77" t="s">
        <v>11</v>
      </c>
      <c r="D296" s="77">
        <v>245</v>
      </c>
      <c r="E296" s="77">
        <v>5</v>
      </c>
      <c r="F296" s="15">
        <f>IF(Tableau1[[#This Row],[Date]]&lt;&gt;"",Tableau1[[#This Row],[Pièces produites]]-Tableau1[[#This Row],[Rebuts]],"")</f>
        <v>240</v>
      </c>
      <c r="G296" s="5">
        <f>IFERROR(Tableau1[[#This Row],[Rebuts]]/Tableau1[[#This Row],[Pièces produites]],"")</f>
        <v>2.0408163265306121E-2</v>
      </c>
      <c r="H296" s="32">
        <f>IF(Tableau1[[#This Row],[Date]]&lt;&gt;"",$M$13,"")</f>
        <v>180</v>
      </c>
      <c r="I296" s="5" t="str">
        <f>IF(Tableau1[[#This Row],[Date]]&lt;&gt;"",CONCATENATE("s",WEEKNUM(Tableau1[[#This Row],[Date]],21)," - ",YEAR(Tableau1[[#This Row],[Date]])),"")</f>
        <v>s31 - 2019</v>
      </c>
      <c r="J296" s="9" t="str">
        <f>IF(Tableau1[[#This Row],[Date]]&lt;&gt;"",TEXT(Tableau1[[#This Row],[Date]],"mmm"),"")</f>
        <v>juil</v>
      </c>
      <c r="K296"/>
    </row>
    <row r="297" spans="1:11" x14ac:dyDescent="0.25">
      <c r="A297" s="76">
        <v>43676</v>
      </c>
      <c r="B297" s="77" t="s">
        <v>7</v>
      </c>
      <c r="C297" s="77" t="s">
        <v>12</v>
      </c>
      <c r="D297" s="77">
        <v>286</v>
      </c>
      <c r="E297" s="77">
        <v>10</v>
      </c>
      <c r="F297" s="15">
        <f>IF(Tableau1[[#This Row],[Date]]&lt;&gt;"",Tableau1[[#This Row],[Pièces produites]]-Tableau1[[#This Row],[Rebuts]],"")</f>
        <v>276</v>
      </c>
      <c r="G297" s="5">
        <f>IFERROR(Tableau1[[#This Row],[Rebuts]]/Tableau1[[#This Row],[Pièces produites]],"")</f>
        <v>3.4965034965034968E-2</v>
      </c>
      <c r="H297" s="32">
        <f>IF(Tableau1[[#This Row],[Date]]&lt;&gt;"",$M$13,"")</f>
        <v>180</v>
      </c>
      <c r="I297" s="5" t="str">
        <f>IF(Tableau1[[#This Row],[Date]]&lt;&gt;"",CONCATENATE("s",WEEKNUM(Tableau1[[#This Row],[Date]],21)," - ",YEAR(Tableau1[[#This Row],[Date]])),"")</f>
        <v>s31 - 2019</v>
      </c>
      <c r="J297" s="9" t="str">
        <f>IF(Tableau1[[#This Row],[Date]]&lt;&gt;"",TEXT(Tableau1[[#This Row],[Date]],"mmm"),"")</f>
        <v>juil</v>
      </c>
      <c r="K297"/>
    </row>
    <row r="298" spans="1:11" x14ac:dyDescent="0.25">
      <c r="A298" s="76">
        <v>43676</v>
      </c>
      <c r="B298" s="77" t="s">
        <v>8</v>
      </c>
      <c r="C298" s="77" t="s">
        <v>11</v>
      </c>
      <c r="D298" s="77">
        <v>231</v>
      </c>
      <c r="E298" s="77">
        <v>13</v>
      </c>
      <c r="F298" s="15">
        <f>IF(Tableau1[[#This Row],[Date]]&lt;&gt;"",Tableau1[[#This Row],[Pièces produites]]-Tableau1[[#This Row],[Rebuts]],"")</f>
        <v>218</v>
      </c>
      <c r="G298" s="5">
        <f>IFERROR(Tableau1[[#This Row],[Rebuts]]/Tableau1[[#This Row],[Pièces produites]],"")</f>
        <v>5.627705627705628E-2</v>
      </c>
      <c r="H298" s="32">
        <f>IF(Tableau1[[#This Row],[Date]]&lt;&gt;"",$M$13,"")</f>
        <v>180</v>
      </c>
      <c r="I298" s="5" t="str">
        <f>IF(Tableau1[[#This Row],[Date]]&lt;&gt;"",CONCATENATE("s",WEEKNUM(Tableau1[[#This Row],[Date]],21)," - ",YEAR(Tableau1[[#This Row],[Date]])),"")</f>
        <v>s31 - 2019</v>
      </c>
      <c r="J298" s="9" t="str">
        <f>IF(Tableau1[[#This Row],[Date]]&lt;&gt;"",TEXT(Tableau1[[#This Row],[Date]],"mmm"),"")</f>
        <v>juil</v>
      </c>
      <c r="K298"/>
    </row>
    <row r="299" spans="1:11" x14ac:dyDescent="0.25">
      <c r="A299" s="76">
        <v>43676</v>
      </c>
      <c r="B299" s="77" t="s">
        <v>8</v>
      </c>
      <c r="C299" s="77" t="s">
        <v>12</v>
      </c>
      <c r="D299" s="77">
        <v>234</v>
      </c>
      <c r="E299" s="77">
        <v>4</v>
      </c>
      <c r="F299" s="15">
        <f>IF(Tableau1[[#This Row],[Date]]&lt;&gt;"",Tableau1[[#This Row],[Pièces produites]]-Tableau1[[#This Row],[Rebuts]],"")</f>
        <v>230</v>
      </c>
      <c r="G299" s="5">
        <f>IFERROR(Tableau1[[#This Row],[Rebuts]]/Tableau1[[#This Row],[Pièces produites]],"")</f>
        <v>1.7094017094017096E-2</v>
      </c>
      <c r="H299" s="32">
        <f>IF(Tableau1[[#This Row],[Date]]&lt;&gt;"",$M$13,"")</f>
        <v>180</v>
      </c>
      <c r="I299" s="5" t="str">
        <f>IF(Tableau1[[#This Row],[Date]]&lt;&gt;"",CONCATENATE("s",WEEKNUM(Tableau1[[#This Row],[Date]],21)," - ",YEAR(Tableau1[[#This Row],[Date]])),"")</f>
        <v>s31 - 2019</v>
      </c>
      <c r="J299" s="9" t="str">
        <f>IF(Tableau1[[#This Row],[Date]]&lt;&gt;"",TEXT(Tableau1[[#This Row],[Date]],"mmm"),"")</f>
        <v>juil</v>
      </c>
      <c r="K299"/>
    </row>
    <row r="300" spans="1:11" x14ac:dyDescent="0.25">
      <c r="A300" s="76">
        <v>43676</v>
      </c>
      <c r="B300" s="77" t="s">
        <v>9</v>
      </c>
      <c r="C300" s="77" t="s">
        <v>11</v>
      </c>
      <c r="D300" s="77">
        <v>216</v>
      </c>
      <c r="E300" s="77">
        <v>6</v>
      </c>
      <c r="F300" s="15">
        <f>IF(Tableau1[[#This Row],[Date]]&lt;&gt;"",Tableau1[[#This Row],[Pièces produites]]-Tableau1[[#This Row],[Rebuts]],"")</f>
        <v>210</v>
      </c>
      <c r="G300" s="5">
        <f>IFERROR(Tableau1[[#This Row],[Rebuts]]/Tableau1[[#This Row],[Pièces produites]],"")</f>
        <v>2.7777777777777776E-2</v>
      </c>
      <c r="H300" s="32">
        <f>IF(Tableau1[[#This Row],[Date]]&lt;&gt;"",$M$13,"")</f>
        <v>180</v>
      </c>
      <c r="I300" s="5" t="str">
        <f>IF(Tableau1[[#This Row],[Date]]&lt;&gt;"",CONCATENATE("s",WEEKNUM(Tableau1[[#This Row],[Date]],21)," - ",YEAR(Tableau1[[#This Row],[Date]])),"")</f>
        <v>s31 - 2019</v>
      </c>
      <c r="J300" s="9" t="str">
        <f>IF(Tableau1[[#This Row],[Date]]&lt;&gt;"",TEXT(Tableau1[[#This Row],[Date]],"mmm"),"")</f>
        <v>juil</v>
      </c>
      <c r="K300"/>
    </row>
    <row r="301" spans="1:11" x14ac:dyDescent="0.25">
      <c r="A301" s="76">
        <v>43676</v>
      </c>
      <c r="B301" s="77" t="s">
        <v>9</v>
      </c>
      <c r="C301" s="77" t="s">
        <v>12</v>
      </c>
      <c r="D301" s="77">
        <v>224</v>
      </c>
      <c r="E301" s="77">
        <v>3</v>
      </c>
      <c r="F301" s="15">
        <f>IF(Tableau1[[#This Row],[Date]]&lt;&gt;"",Tableau1[[#This Row],[Pièces produites]]-Tableau1[[#This Row],[Rebuts]],"")</f>
        <v>221</v>
      </c>
      <c r="G301" s="5">
        <f>IFERROR(Tableau1[[#This Row],[Rebuts]]/Tableau1[[#This Row],[Pièces produites]],"")</f>
        <v>1.3392857142857142E-2</v>
      </c>
      <c r="H301" s="32">
        <f>IF(Tableau1[[#This Row],[Date]]&lt;&gt;"",$M$13,"")</f>
        <v>180</v>
      </c>
      <c r="I301" s="5" t="str">
        <f>IF(Tableau1[[#This Row],[Date]]&lt;&gt;"",CONCATENATE("s",WEEKNUM(Tableau1[[#This Row],[Date]],21)," - ",YEAR(Tableau1[[#This Row],[Date]])),"")</f>
        <v>s31 - 2019</v>
      </c>
      <c r="J301" s="9" t="str">
        <f>IF(Tableau1[[#This Row],[Date]]&lt;&gt;"",TEXT(Tableau1[[#This Row],[Date]],"mmm"),"")</f>
        <v>juil</v>
      </c>
      <c r="K301"/>
    </row>
    <row r="302" spans="1:11" x14ac:dyDescent="0.25">
      <c r="A302" s="76">
        <v>43677</v>
      </c>
      <c r="B302" s="77" t="s">
        <v>7</v>
      </c>
      <c r="C302" s="77" t="s">
        <v>11</v>
      </c>
      <c r="D302" s="77">
        <v>300</v>
      </c>
      <c r="E302" s="77">
        <v>10</v>
      </c>
      <c r="F302" s="15">
        <f>IF(Tableau1[[#This Row],[Date]]&lt;&gt;"",Tableau1[[#This Row],[Pièces produites]]-Tableau1[[#This Row],[Rebuts]],"")</f>
        <v>290</v>
      </c>
      <c r="G302" s="5">
        <f>IFERROR(Tableau1[[#This Row],[Rebuts]]/Tableau1[[#This Row],[Pièces produites]],"")</f>
        <v>3.3333333333333333E-2</v>
      </c>
      <c r="H302" s="32">
        <f>IF(Tableau1[[#This Row],[Date]]&lt;&gt;"",$M$13,"")</f>
        <v>180</v>
      </c>
      <c r="I302" s="5" t="str">
        <f>IF(Tableau1[[#This Row],[Date]]&lt;&gt;"",CONCATENATE("s",WEEKNUM(Tableau1[[#This Row],[Date]],21)," - ",YEAR(Tableau1[[#This Row],[Date]])),"")</f>
        <v>s31 - 2019</v>
      </c>
      <c r="J302" s="9" t="str">
        <f>IF(Tableau1[[#This Row],[Date]]&lt;&gt;"",TEXT(Tableau1[[#This Row],[Date]],"mmm"),"")</f>
        <v>juil</v>
      </c>
      <c r="K302"/>
    </row>
    <row r="303" spans="1:11" x14ac:dyDescent="0.25">
      <c r="A303" s="76">
        <v>43677</v>
      </c>
      <c r="B303" s="77" t="s">
        <v>7</v>
      </c>
      <c r="C303" s="77" t="s">
        <v>12</v>
      </c>
      <c r="D303" s="77">
        <v>301</v>
      </c>
      <c r="E303" s="77">
        <v>9</v>
      </c>
      <c r="F303" s="15">
        <f>IF(Tableau1[[#This Row],[Date]]&lt;&gt;"",Tableau1[[#This Row],[Pièces produites]]-Tableau1[[#This Row],[Rebuts]],"")</f>
        <v>292</v>
      </c>
      <c r="G303" s="5">
        <f>IFERROR(Tableau1[[#This Row],[Rebuts]]/Tableau1[[#This Row],[Pièces produites]],"")</f>
        <v>2.9900332225913623E-2</v>
      </c>
      <c r="H303" s="32">
        <f>IF(Tableau1[[#This Row],[Date]]&lt;&gt;"",$M$13,"")</f>
        <v>180</v>
      </c>
      <c r="I303" s="5" t="str">
        <f>IF(Tableau1[[#This Row],[Date]]&lt;&gt;"",CONCATENATE("s",WEEKNUM(Tableau1[[#This Row],[Date]],21)," - ",YEAR(Tableau1[[#This Row],[Date]])),"")</f>
        <v>s31 - 2019</v>
      </c>
      <c r="J303" s="9" t="str">
        <f>IF(Tableau1[[#This Row],[Date]]&lt;&gt;"",TEXT(Tableau1[[#This Row],[Date]],"mmm"),"")</f>
        <v>juil</v>
      </c>
      <c r="K303"/>
    </row>
    <row r="304" spans="1:11" x14ac:dyDescent="0.25">
      <c r="A304" s="76">
        <v>43677</v>
      </c>
      <c r="B304" s="77" t="s">
        <v>8</v>
      </c>
      <c r="C304" s="77" t="s">
        <v>11</v>
      </c>
      <c r="D304" s="77">
        <v>249</v>
      </c>
      <c r="E304" s="77">
        <v>13</v>
      </c>
      <c r="F304" s="15">
        <f>IF(Tableau1[[#This Row],[Date]]&lt;&gt;"",Tableau1[[#This Row],[Pièces produites]]-Tableau1[[#This Row],[Rebuts]],"")</f>
        <v>236</v>
      </c>
      <c r="G304" s="5">
        <f>IFERROR(Tableau1[[#This Row],[Rebuts]]/Tableau1[[#This Row],[Pièces produites]],"")</f>
        <v>5.2208835341365459E-2</v>
      </c>
      <c r="H304" s="32">
        <f>IF(Tableau1[[#This Row],[Date]]&lt;&gt;"",$M$13,"")</f>
        <v>180</v>
      </c>
      <c r="I304" s="5" t="str">
        <f>IF(Tableau1[[#This Row],[Date]]&lt;&gt;"",CONCATENATE("s",WEEKNUM(Tableau1[[#This Row],[Date]],21)," - ",YEAR(Tableau1[[#This Row],[Date]])),"")</f>
        <v>s31 - 2019</v>
      </c>
      <c r="J304" s="9" t="str">
        <f>IF(Tableau1[[#This Row],[Date]]&lt;&gt;"",TEXT(Tableau1[[#This Row],[Date]],"mmm"),"")</f>
        <v>juil</v>
      </c>
      <c r="K304"/>
    </row>
    <row r="305" spans="1:11" x14ac:dyDescent="0.25">
      <c r="A305" s="76">
        <v>43677</v>
      </c>
      <c r="B305" s="77" t="s">
        <v>8</v>
      </c>
      <c r="C305" s="77" t="s">
        <v>12</v>
      </c>
      <c r="D305" s="77">
        <v>243</v>
      </c>
      <c r="E305" s="77">
        <v>8</v>
      </c>
      <c r="F305" s="15">
        <f>IF(Tableau1[[#This Row],[Date]]&lt;&gt;"",Tableau1[[#This Row],[Pièces produites]]-Tableau1[[#This Row],[Rebuts]],"")</f>
        <v>235</v>
      </c>
      <c r="G305" s="5">
        <f>IFERROR(Tableau1[[#This Row],[Rebuts]]/Tableau1[[#This Row],[Pièces produites]],"")</f>
        <v>3.292181069958848E-2</v>
      </c>
      <c r="H305" s="32">
        <f>IF(Tableau1[[#This Row],[Date]]&lt;&gt;"",$M$13,"")</f>
        <v>180</v>
      </c>
      <c r="I305" s="5" t="str">
        <f>IF(Tableau1[[#This Row],[Date]]&lt;&gt;"",CONCATENATE("s",WEEKNUM(Tableau1[[#This Row],[Date]],21)," - ",YEAR(Tableau1[[#This Row],[Date]])),"")</f>
        <v>s31 - 2019</v>
      </c>
      <c r="J305" s="9" t="str">
        <f>IF(Tableau1[[#This Row],[Date]]&lt;&gt;"",TEXT(Tableau1[[#This Row],[Date]],"mmm"),"")</f>
        <v>juil</v>
      </c>
      <c r="K305"/>
    </row>
    <row r="306" spans="1:11" x14ac:dyDescent="0.25">
      <c r="A306" s="76">
        <v>43677</v>
      </c>
      <c r="B306" s="77" t="s">
        <v>9</v>
      </c>
      <c r="C306" s="77" t="s">
        <v>11</v>
      </c>
      <c r="D306" s="77">
        <v>225</v>
      </c>
      <c r="E306" s="77">
        <v>3</v>
      </c>
      <c r="F306" s="15">
        <f>IF(Tableau1[[#This Row],[Date]]&lt;&gt;"",Tableau1[[#This Row],[Pièces produites]]-Tableau1[[#This Row],[Rebuts]],"")</f>
        <v>222</v>
      </c>
      <c r="G306" s="5">
        <f>IFERROR(Tableau1[[#This Row],[Rebuts]]/Tableau1[[#This Row],[Pièces produites]],"")</f>
        <v>1.3333333333333334E-2</v>
      </c>
      <c r="H306" s="32">
        <f>IF(Tableau1[[#This Row],[Date]]&lt;&gt;"",$M$13,"")</f>
        <v>180</v>
      </c>
      <c r="I306" s="5" t="str">
        <f>IF(Tableau1[[#This Row],[Date]]&lt;&gt;"",CONCATENATE("s",WEEKNUM(Tableau1[[#This Row],[Date]],21)," - ",YEAR(Tableau1[[#This Row],[Date]])),"")</f>
        <v>s31 - 2019</v>
      </c>
      <c r="J306" s="9" t="str">
        <f>IF(Tableau1[[#This Row],[Date]]&lt;&gt;"",TEXT(Tableau1[[#This Row],[Date]],"mmm"),"")</f>
        <v>juil</v>
      </c>
      <c r="K306"/>
    </row>
    <row r="307" spans="1:11" x14ac:dyDescent="0.25">
      <c r="A307" s="76">
        <v>43677</v>
      </c>
      <c r="B307" s="77" t="s">
        <v>9</v>
      </c>
      <c r="C307" s="77" t="s">
        <v>12</v>
      </c>
      <c r="D307" s="77">
        <v>174</v>
      </c>
      <c r="E307" s="77">
        <v>3</v>
      </c>
      <c r="F307" s="15">
        <f>IF(Tableau1[[#This Row],[Date]]&lt;&gt;"",Tableau1[[#This Row],[Pièces produites]]-Tableau1[[#This Row],[Rebuts]],"")</f>
        <v>171</v>
      </c>
      <c r="G307" s="5">
        <f>IFERROR(Tableau1[[#This Row],[Rebuts]]/Tableau1[[#This Row],[Pièces produites]],"")</f>
        <v>1.7241379310344827E-2</v>
      </c>
      <c r="H307" s="32">
        <f>IF(Tableau1[[#This Row],[Date]]&lt;&gt;"",$M$13,"")</f>
        <v>180</v>
      </c>
      <c r="I307" s="5" t="str">
        <f>IF(Tableau1[[#This Row],[Date]]&lt;&gt;"",CONCATENATE("s",WEEKNUM(Tableau1[[#This Row],[Date]],21)," - ",YEAR(Tableau1[[#This Row],[Date]])),"")</f>
        <v>s31 - 2019</v>
      </c>
      <c r="J307" s="9" t="str">
        <f>IF(Tableau1[[#This Row],[Date]]&lt;&gt;"",TEXT(Tableau1[[#This Row],[Date]],"mmm"),"")</f>
        <v>juil</v>
      </c>
      <c r="K307"/>
    </row>
    <row r="308" spans="1:11" x14ac:dyDescent="0.25">
      <c r="A308" s="76">
        <v>43678</v>
      </c>
      <c r="B308" s="77" t="s">
        <v>7</v>
      </c>
      <c r="C308" s="77" t="s">
        <v>11</v>
      </c>
      <c r="D308" s="77">
        <v>235</v>
      </c>
      <c r="E308" s="77">
        <v>9</v>
      </c>
      <c r="F308" s="15">
        <f>IF(Tableau1[[#This Row],[Date]]&lt;&gt;"",Tableau1[[#This Row],[Pièces produites]]-Tableau1[[#This Row],[Rebuts]],"")</f>
        <v>226</v>
      </c>
      <c r="G308" s="5">
        <f>IFERROR(Tableau1[[#This Row],[Rebuts]]/Tableau1[[#This Row],[Pièces produites]],"")</f>
        <v>3.8297872340425532E-2</v>
      </c>
      <c r="H308" s="32">
        <f>IF(Tableau1[[#This Row],[Date]]&lt;&gt;"",$M$13,"")</f>
        <v>180</v>
      </c>
      <c r="I308" s="5" t="str">
        <f>IF(Tableau1[[#This Row],[Date]]&lt;&gt;"",CONCATENATE("s",WEEKNUM(Tableau1[[#This Row],[Date]],21)," - ",YEAR(Tableau1[[#This Row],[Date]])),"")</f>
        <v>s31 - 2019</v>
      </c>
      <c r="J308" s="9" t="str">
        <f>IF(Tableau1[[#This Row],[Date]]&lt;&gt;"",TEXT(Tableau1[[#This Row],[Date]],"mmm"),"")</f>
        <v>août</v>
      </c>
      <c r="K308"/>
    </row>
    <row r="309" spans="1:11" x14ac:dyDescent="0.25">
      <c r="A309" s="76">
        <v>43678</v>
      </c>
      <c r="B309" s="77" t="s">
        <v>7</v>
      </c>
      <c r="C309" s="77" t="s">
        <v>12</v>
      </c>
      <c r="D309" s="77">
        <v>302</v>
      </c>
      <c r="E309" s="77">
        <v>10</v>
      </c>
      <c r="F309" s="15">
        <f>IF(Tableau1[[#This Row],[Date]]&lt;&gt;"",Tableau1[[#This Row],[Pièces produites]]-Tableau1[[#This Row],[Rebuts]],"")</f>
        <v>292</v>
      </c>
      <c r="G309" s="5">
        <f>IFERROR(Tableau1[[#This Row],[Rebuts]]/Tableau1[[#This Row],[Pièces produites]],"")</f>
        <v>3.3112582781456956E-2</v>
      </c>
      <c r="H309" s="32">
        <f>IF(Tableau1[[#This Row],[Date]]&lt;&gt;"",$M$13,"")</f>
        <v>180</v>
      </c>
      <c r="I309" s="5" t="str">
        <f>IF(Tableau1[[#This Row],[Date]]&lt;&gt;"",CONCATENATE("s",WEEKNUM(Tableau1[[#This Row],[Date]],21)," - ",YEAR(Tableau1[[#This Row],[Date]])),"")</f>
        <v>s31 - 2019</v>
      </c>
      <c r="J309" s="9" t="str">
        <f>IF(Tableau1[[#This Row],[Date]]&lt;&gt;"",TEXT(Tableau1[[#This Row],[Date]],"mmm"),"")</f>
        <v>août</v>
      </c>
      <c r="K309"/>
    </row>
    <row r="310" spans="1:11" x14ac:dyDescent="0.25">
      <c r="A310" s="76">
        <v>43678</v>
      </c>
      <c r="B310" s="77" t="s">
        <v>8</v>
      </c>
      <c r="C310" s="77" t="s">
        <v>11</v>
      </c>
      <c r="D310" s="77">
        <v>299</v>
      </c>
      <c r="E310" s="77">
        <v>16</v>
      </c>
      <c r="F310" s="15">
        <f>IF(Tableau1[[#This Row],[Date]]&lt;&gt;"",Tableau1[[#This Row],[Pièces produites]]-Tableau1[[#This Row],[Rebuts]],"")</f>
        <v>283</v>
      </c>
      <c r="G310" s="5">
        <f>IFERROR(Tableau1[[#This Row],[Rebuts]]/Tableau1[[#This Row],[Pièces produites]],"")</f>
        <v>5.3511705685618728E-2</v>
      </c>
      <c r="H310" s="32">
        <f>IF(Tableau1[[#This Row],[Date]]&lt;&gt;"",$M$13,"")</f>
        <v>180</v>
      </c>
      <c r="I310" s="5" t="str">
        <f>IF(Tableau1[[#This Row],[Date]]&lt;&gt;"",CONCATENATE("s",WEEKNUM(Tableau1[[#This Row],[Date]],21)," - ",YEAR(Tableau1[[#This Row],[Date]])),"")</f>
        <v>s31 - 2019</v>
      </c>
      <c r="J310" s="9" t="str">
        <f>IF(Tableau1[[#This Row],[Date]]&lt;&gt;"",TEXT(Tableau1[[#This Row],[Date]],"mmm"),"")</f>
        <v>août</v>
      </c>
      <c r="K310"/>
    </row>
    <row r="311" spans="1:11" x14ac:dyDescent="0.25">
      <c r="A311" s="76">
        <v>43678</v>
      </c>
      <c r="B311" s="77" t="s">
        <v>8</v>
      </c>
      <c r="C311" s="77" t="s">
        <v>12</v>
      </c>
      <c r="D311" s="77">
        <v>235</v>
      </c>
      <c r="E311" s="77">
        <v>5</v>
      </c>
      <c r="F311" s="15">
        <f>IF(Tableau1[[#This Row],[Date]]&lt;&gt;"",Tableau1[[#This Row],[Pièces produites]]-Tableau1[[#This Row],[Rebuts]],"")</f>
        <v>230</v>
      </c>
      <c r="G311" s="5">
        <f>IFERROR(Tableau1[[#This Row],[Rebuts]]/Tableau1[[#This Row],[Pièces produites]],"")</f>
        <v>2.1276595744680851E-2</v>
      </c>
      <c r="H311" s="32">
        <f>IF(Tableau1[[#This Row],[Date]]&lt;&gt;"",$M$13,"")</f>
        <v>180</v>
      </c>
      <c r="I311" s="5" t="str">
        <f>IF(Tableau1[[#This Row],[Date]]&lt;&gt;"",CONCATENATE("s",WEEKNUM(Tableau1[[#This Row],[Date]],21)," - ",YEAR(Tableau1[[#This Row],[Date]])),"")</f>
        <v>s31 - 2019</v>
      </c>
      <c r="J311" s="9" t="str">
        <f>IF(Tableau1[[#This Row],[Date]]&lt;&gt;"",TEXT(Tableau1[[#This Row],[Date]],"mmm"),"")</f>
        <v>août</v>
      </c>
      <c r="K311"/>
    </row>
    <row r="312" spans="1:11" x14ac:dyDescent="0.25">
      <c r="A312" s="76">
        <v>43678</v>
      </c>
      <c r="B312" s="77" t="s">
        <v>9</v>
      </c>
      <c r="C312" s="77" t="s">
        <v>11</v>
      </c>
      <c r="D312" s="77">
        <v>207</v>
      </c>
      <c r="E312" s="77">
        <v>3</v>
      </c>
      <c r="F312" s="15">
        <f>IF(Tableau1[[#This Row],[Date]]&lt;&gt;"",Tableau1[[#This Row],[Pièces produites]]-Tableau1[[#This Row],[Rebuts]],"")</f>
        <v>204</v>
      </c>
      <c r="G312" s="5">
        <f>IFERROR(Tableau1[[#This Row],[Rebuts]]/Tableau1[[#This Row],[Pièces produites]],"")</f>
        <v>1.4492753623188406E-2</v>
      </c>
      <c r="H312" s="32">
        <f>IF(Tableau1[[#This Row],[Date]]&lt;&gt;"",$M$13,"")</f>
        <v>180</v>
      </c>
      <c r="I312" s="5" t="str">
        <f>IF(Tableau1[[#This Row],[Date]]&lt;&gt;"",CONCATENATE("s",WEEKNUM(Tableau1[[#This Row],[Date]],21)," - ",YEAR(Tableau1[[#This Row],[Date]])),"")</f>
        <v>s31 - 2019</v>
      </c>
      <c r="J312" s="9" t="str">
        <f>IF(Tableau1[[#This Row],[Date]]&lt;&gt;"",TEXT(Tableau1[[#This Row],[Date]],"mmm"),"")</f>
        <v>août</v>
      </c>
      <c r="K312"/>
    </row>
    <row r="313" spans="1:11" x14ac:dyDescent="0.25">
      <c r="A313" s="76">
        <v>43678</v>
      </c>
      <c r="B313" s="77" t="s">
        <v>9</v>
      </c>
      <c r="C313" s="77" t="s">
        <v>12</v>
      </c>
      <c r="D313" s="77">
        <v>221</v>
      </c>
      <c r="E313" s="77">
        <v>7</v>
      </c>
      <c r="F313" s="15">
        <f>IF(Tableau1[[#This Row],[Date]]&lt;&gt;"",Tableau1[[#This Row],[Pièces produites]]-Tableau1[[#This Row],[Rebuts]],"")</f>
        <v>214</v>
      </c>
      <c r="G313" s="5">
        <f>IFERROR(Tableau1[[#This Row],[Rebuts]]/Tableau1[[#This Row],[Pièces produites]],"")</f>
        <v>3.1674208144796379E-2</v>
      </c>
      <c r="H313" s="32">
        <f>IF(Tableau1[[#This Row],[Date]]&lt;&gt;"",$M$13,"")</f>
        <v>180</v>
      </c>
      <c r="I313" s="5" t="str">
        <f>IF(Tableau1[[#This Row],[Date]]&lt;&gt;"",CONCATENATE("s",WEEKNUM(Tableau1[[#This Row],[Date]],21)," - ",YEAR(Tableau1[[#This Row],[Date]])),"")</f>
        <v>s31 - 2019</v>
      </c>
      <c r="J313" s="9" t="str">
        <f>IF(Tableau1[[#This Row],[Date]]&lt;&gt;"",TEXT(Tableau1[[#This Row],[Date]],"mmm"),"")</f>
        <v>août</v>
      </c>
      <c r="K313"/>
    </row>
    <row r="314" spans="1:11" x14ac:dyDescent="0.25">
      <c r="A314" s="76">
        <v>43679</v>
      </c>
      <c r="B314" s="77" t="s">
        <v>7</v>
      </c>
      <c r="C314" s="77" t="s">
        <v>11</v>
      </c>
      <c r="D314" s="77">
        <v>281</v>
      </c>
      <c r="E314" s="77">
        <v>5</v>
      </c>
      <c r="F314" s="15">
        <f>IF(Tableau1[[#This Row],[Date]]&lt;&gt;"",Tableau1[[#This Row],[Pièces produites]]-Tableau1[[#This Row],[Rebuts]],"")</f>
        <v>276</v>
      </c>
      <c r="G314" s="5">
        <f>IFERROR(Tableau1[[#This Row],[Rebuts]]/Tableau1[[#This Row],[Pièces produites]],"")</f>
        <v>1.7793594306049824E-2</v>
      </c>
      <c r="H314" s="32">
        <f>IF(Tableau1[[#This Row],[Date]]&lt;&gt;"",$M$13,"")</f>
        <v>180</v>
      </c>
      <c r="I314" s="5" t="str">
        <f>IF(Tableau1[[#This Row],[Date]]&lt;&gt;"",CONCATENATE("s",WEEKNUM(Tableau1[[#This Row],[Date]],21)," - ",YEAR(Tableau1[[#This Row],[Date]])),"")</f>
        <v>s31 - 2019</v>
      </c>
      <c r="J314" s="9" t="str">
        <f>IF(Tableau1[[#This Row],[Date]]&lt;&gt;"",TEXT(Tableau1[[#This Row],[Date]],"mmm"),"")</f>
        <v>août</v>
      </c>
      <c r="K314"/>
    </row>
    <row r="315" spans="1:11" x14ac:dyDescent="0.25">
      <c r="A315" s="76">
        <v>43679</v>
      </c>
      <c r="B315" s="77" t="s">
        <v>7</v>
      </c>
      <c r="C315" s="77" t="s">
        <v>12</v>
      </c>
      <c r="D315" s="77">
        <v>278</v>
      </c>
      <c r="E315" s="77">
        <v>7</v>
      </c>
      <c r="F315" s="15">
        <f>IF(Tableau1[[#This Row],[Date]]&lt;&gt;"",Tableau1[[#This Row],[Pièces produites]]-Tableau1[[#This Row],[Rebuts]],"")</f>
        <v>271</v>
      </c>
      <c r="G315" s="5">
        <f>IFERROR(Tableau1[[#This Row],[Rebuts]]/Tableau1[[#This Row],[Pièces produites]],"")</f>
        <v>2.5179856115107913E-2</v>
      </c>
      <c r="H315" s="32">
        <f>IF(Tableau1[[#This Row],[Date]]&lt;&gt;"",$M$13,"")</f>
        <v>180</v>
      </c>
      <c r="I315" s="5" t="str">
        <f>IF(Tableau1[[#This Row],[Date]]&lt;&gt;"",CONCATENATE("s",WEEKNUM(Tableau1[[#This Row],[Date]],21)," - ",YEAR(Tableau1[[#This Row],[Date]])),"")</f>
        <v>s31 - 2019</v>
      </c>
      <c r="J315" s="9" t="str">
        <f>IF(Tableau1[[#This Row],[Date]]&lt;&gt;"",TEXT(Tableau1[[#This Row],[Date]],"mmm"),"")</f>
        <v>août</v>
      </c>
      <c r="K315"/>
    </row>
    <row r="316" spans="1:11" x14ac:dyDescent="0.25">
      <c r="A316" s="76">
        <v>43679</v>
      </c>
      <c r="B316" s="77" t="s">
        <v>8</v>
      </c>
      <c r="C316" s="77" t="s">
        <v>11</v>
      </c>
      <c r="D316" s="77">
        <v>242</v>
      </c>
      <c r="E316" s="77">
        <v>8</v>
      </c>
      <c r="F316" s="15">
        <f>IF(Tableau1[[#This Row],[Date]]&lt;&gt;"",Tableau1[[#This Row],[Pièces produites]]-Tableau1[[#This Row],[Rebuts]],"")</f>
        <v>234</v>
      </c>
      <c r="G316" s="5">
        <f>IFERROR(Tableau1[[#This Row],[Rebuts]]/Tableau1[[#This Row],[Pièces produites]],"")</f>
        <v>3.3057851239669422E-2</v>
      </c>
      <c r="H316" s="32">
        <f>IF(Tableau1[[#This Row],[Date]]&lt;&gt;"",$M$13,"")</f>
        <v>180</v>
      </c>
      <c r="I316" s="5" t="str">
        <f>IF(Tableau1[[#This Row],[Date]]&lt;&gt;"",CONCATENATE("s",WEEKNUM(Tableau1[[#This Row],[Date]],21)," - ",YEAR(Tableau1[[#This Row],[Date]])),"")</f>
        <v>s31 - 2019</v>
      </c>
      <c r="J316" s="9" t="str">
        <f>IF(Tableau1[[#This Row],[Date]]&lt;&gt;"",TEXT(Tableau1[[#This Row],[Date]],"mmm"),"")</f>
        <v>août</v>
      </c>
      <c r="K316"/>
    </row>
    <row r="317" spans="1:11" x14ac:dyDescent="0.25">
      <c r="A317" s="76">
        <v>43679</v>
      </c>
      <c r="B317" s="77" t="s">
        <v>8</v>
      </c>
      <c r="C317" s="77" t="s">
        <v>12</v>
      </c>
      <c r="D317" s="77">
        <v>228</v>
      </c>
      <c r="E317" s="77">
        <v>5</v>
      </c>
      <c r="F317" s="15">
        <f>IF(Tableau1[[#This Row],[Date]]&lt;&gt;"",Tableau1[[#This Row],[Pièces produites]]-Tableau1[[#This Row],[Rebuts]],"")</f>
        <v>223</v>
      </c>
      <c r="G317" s="5">
        <f>IFERROR(Tableau1[[#This Row],[Rebuts]]/Tableau1[[#This Row],[Pièces produites]],"")</f>
        <v>2.1929824561403508E-2</v>
      </c>
      <c r="H317" s="32">
        <f>IF(Tableau1[[#This Row],[Date]]&lt;&gt;"",$M$13,"")</f>
        <v>180</v>
      </c>
      <c r="I317" s="5" t="str">
        <f>IF(Tableau1[[#This Row],[Date]]&lt;&gt;"",CONCATENATE("s",WEEKNUM(Tableau1[[#This Row],[Date]],21)," - ",YEAR(Tableau1[[#This Row],[Date]])),"")</f>
        <v>s31 - 2019</v>
      </c>
      <c r="J317" s="9" t="str">
        <f>IF(Tableau1[[#This Row],[Date]]&lt;&gt;"",TEXT(Tableau1[[#This Row],[Date]],"mmm"),"")</f>
        <v>août</v>
      </c>
      <c r="K317"/>
    </row>
    <row r="318" spans="1:11" x14ac:dyDescent="0.25">
      <c r="A318" s="76">
        <v>43679</v>
      </c>
      <c r="B318" s="77" t="s">
        <v>9</v>
      </c>
      <c r="C318" s="77" t="s">
        <v>11</v>
      </c>
      <c r="D318" s="77">
        <v>209</v>
      </c>
      <c r="E318" s="77">
        <v>10</v>
      </c>
      <c r="F318" s="15">
        <f>IF(Tableau1[[#This Row],[Date]]&lt;&gt;"",Tableau1[[#This Row],[Pièces produites]]-Tableau1[[#This Row],[Rebuts]],"")</f>
        <v>199</v>
      </c>
      <c r="G318" s="5">
        <f>IFERROR(Tableau1[[#This Row],[Rebuts]]/Tableau1[[#This Row],[Pièces produites]],"")</f>
        <v>4.784688995215311E-2</v>
      </c>
      <c r="H318" s="32">
        <f>IF(Tableau1[[#This Row],[Date]]&lt;&gt;"",$M$13,"")</f>
        <v>180</v>
      </c>
      <c r="I318" s="5" t="str">
        <f>IF(Tableau1[[#This Row],[Date]]&lt;&gt;"",CONCATENATE("s",WEEKNUM(Tableau1[[#This Row],[Date]],21)," - ",YEAR(Tableau1[[#This Row],[Date]])),"")</f>
        <v>s31 - 2019</v>
      </c>
      <c r="J318" s="9" t="str">
        <f>IF(Tableau1[[#This Row],[Date]]&lt;&gt;"",TEXT(Tableau1[[#This Row],[Date]],"mmm"),"")</f>
        <v>août</v>
      </c>
      <c r="K318"/>
    </row>
    <row r="319" spans="1:11" x14ac:dyDescent="0.25">
      <c r="A319" s="76">
        <v>43679</v>
      </c>
      <c r="B319" s="77" t="s">
        <v>9</v>
      </c>
      <c r="C319" s="77" t="s">
        <v>12</v>
      </c>
      <c r="D319" s="77">
        <v>213</v>
      </c>
      <c r="E319" s="77">
        <v>8</v>
      </c>
      <c r="F319" s="15">
        <f>IF(Tableau1[[#This Row],[Date]]&lt;&gt;"",Tableau1[[#This Row],[Pièces produites]]-Tableau1[[#This Row],[Rebuts]],"")</f>
        <v>205</v>
      </c>
      <c r="G319" s="5">
        <f>IFERROR(Tableau1[[#This Row],[Rebuts]]/Tableau1[[#This Row],[Pièces produites]],"")</f>
        <v>3.7558685446009391E-2</v>
      </c>
      <c r="H319" s="32">
        <f>IF(Tableau1[[#This Row],[Date]]&lt;&gt;"",$M$13,"")</f>
        <v>180</v>
      </c>
      <c r="I319" s="5" t="str">
        <f>IF(Tableau1[[#This Row],[Date]]&lt;&gt;"",CONCATENATE("s",WEEKNUM(Tableau1[[#This Row],[Date]],21)," - ",YEAR(Tableau1[[#This Row],[Date]])),"")</f>
        <v>s31 - 2019</v>
      </c>
      <c r="J319" s="9" t="str">
        <f>IF(Tableau1[[#This Row],[Date]]&lt;&gt;"",TEXT(Tableau1[[#This Row],[Date]],"mmm"),"")</f>
        <v>août</v>
      </c>
      <c r="K319"/>
    </row>
    <row r="320" spans="1:11" x14ac:dyDescent="0.25">
      <c r="A320" s="76">
        <v>43680</v>
      </c>
      <c r="B320" s="77" t="s">
        <v>7</v>
      </c>
      <c r="C320" s="77" t="s">
        <v>12</v>
      </c>
      <c r="D320" s="77">
        <v>235</v>
      </c>
      <c r="E320" s="77">
        <v>8</v>
      </c>
      <c r="F320" s="15">
        <f>IF(Tableau1[[#This Row],[Date]]&lt;&gt;"",Tableau1[[#This Row],[Pièces produites]]-Tableau1[[#This Row],[Rebuts]],"")</f>
        <v>227</v>
      </c>
      <c r="G320" s="5">
        <f>IFERROR(Tableau1[[#This Row],[Rebuts]]/Tableau1[[#This Row],[Pièces produites]],"")</f>
        <v>3.4042553191489362E-2</v>
      </c>
      <c r="H320" s="32">
        <f>IF(Tableau1[[#This Row],[Date]]&lt;&gt;"",$M$13,"")</f>
        <v>180</v>
      </c>
      <c r="I320" s="5" t="str">
        <f>IF(Tableau1[[#This Row],[Date]]&lt;&gt;"",CONCATENATE("s",WEEKNUM(Tableau1[[#This Row],[Date]],21)," - ",YEAR(Tableau1[[#This Row],[Date]])),"")</f>
        <v>s31 - 2019</v>
      </c>
      <c r="J320" s="9" t="str">
        <f>IF(Tableau1[[#This Row],[Date]]&lt;&gt;"",TEXT(Tableau1[[#This Row],[Date]],"mmm"),"")</f>
        <v>août</v>
      </c>
      <c r="K320"/>
    </row>
    <row r="321" spans="1:11" x14ac:dyDescent="0.25">
      <c r="A321" s="76">
        <v>43680</v>
      </c>
      <c r="B321" s="77" t="s">
        <v>8</v>
      </c>
      <c r="C321" s="77" t="s">
        <v>11</v>
      </c>
      <c r="D321" s="77">
        <v>240</v>
      </c>
      <c r="E321" s="77">
        <v>8</v>
      </c>
      <c r="F321" s="15">
        <f>IF(Tableau1[[#This Row],[Date]]&lt;&gt;"",Tableau1[[#This Row],[Pièces produites]]-Tableau1[[#This Row],[Rebuts]],"")</f>
        <v>232</v>
      </c>
      <c r="G321" s="5">
        <f>IFERROR(Tableau1[[#This Row],[Rebuts]]/Tableau1[[#This Row],[Pièces produites]],"")</f>
        <v>3.3333333333333333E-2</v>
      </c>
      <c r="H321" s="32">
        <f>IF(Tableau1[[#This Row],[Date]]&lt;&gt;"",$M$13,"")</f>
        <v>180</v>
      </c>
      <c r="I321" s="5" t="str">
        <f>IF(Tableau1[[#This Row],[Date]]&lt;&gt;"",CONCATENATE("s",WEEKNUM(Tableau1[[#This Row],[Date]],21)," - ",YEAR(Tableau1[[#This Row],[Date]])),"")</f>
        <v>s31 - 2019</v>
      </c>
      <c r="J321" s="9" t="str">
        <f>IF(Tableau1[[#This Row],[Date]]&lt;&gt;"",TEXT(Tableau1[[#This Row],[Date]],"mmm"),"")</f>
        <v>août</v>
      </c>
      <c r="K321"/>
    </row>
    <row r="322" spans="1:11" x14ac:dyDescent="0.25">
      <c r="A322" s="76">
        <v>43680</v>
      </c>
      <c r="B322" s="77" t="s">
        <v>8</v>
      </c>
      <c r="C322" s="77" t="s">
        <v>12</v>
      </c>
      <c r="D322" s="77">
        <v>294</v>
      </c>
      <c r="E322" s="77">
        <v>10</v>
      </c>
      <c r="F322" s="15">
        <f>IF(Tableau1[[#This Row],[Date]]&lt;&gt;"",Tableau1[[#This Row],[Pièces produites]]-Tableau1[[#This Row],[Rebuts]],"")</f>
        <v>284</v>
      </c>
      <c r="G322" s="5">
        <f>IFERROR(Tableau1[[#This Row],[Rebuts]]/Tableau1[[#This Row],[Pièces produites]],"")</f>
        <v>3.4013605442176874E-2</v>
      </c>
      <c r="H322" s="32">
        <f>IF(Tableau1[[#This Row],[Date]]&lt;&gt;"",$M$13,"")</f>
        <v>180</v>
      </c>
      <c r="I322" s="5" t="str">
        <f>IF(Tableau1[[#This Row],[Date]]&lt;&gt;"",CONCATENATE("s",WEEKNUM(Tableau1[[#This Row],[Date]],21)," - ",YEAR(Tableau1[[#This Row],[Date]])),"")</f>
        <v>s31 - 2019</v>
      </c>
      <c r="J322" s="9" t="str">
        <f>IF(Tableau1[[#This Row],[Date]]&lt;&gt;"",TEXT(Tableau1[[#This Row],[Date]],"mmm"),"")</f>
        <v>août</v>
      </c>
      <c r="K322"/>
    </row>
    <row r="323" spans="1:11" x14ac:dyDescent="0.25">
      <c r="A323" s="76">
        <v>43680</v>
      </c>
      <c r="B323" s="77" t="s">
        <v>9</v>
      </c>
      <c r="C323" s="77" t="s">
        <v>11</v>
      </c>
      <c r="D323" s="77">
        <v>188</v>
      </c>
      <c r="E323" s="77">
        <v>9</v>
      </c>
      <c r="F323" s="15">
        <f>IF(Tableau1[[#This Row],[Date]]&lt;&gt;"",Tableau1[[#This Row],[Pièces produites]]-Tableau1[[#This Row],[Rebuts]],"")</f>
        <v>179</v>
      </c>
      <c r="G323" s="5">
        <f>IFERROR(Tableau1[[#This Row],[Rebuts]]/Tableau1[[#This Row],[Pièces produites]],"")</f>
        <v>4.7872340425531915E-2</v>
      </c>
      <c r="H323" s="32">
        <f>IF(Tableau1[[#This Row],[Date]]&lt;&gt;"",$M$13,"")</f>
        <v>180</v>
      </c>
      <c r="I323" s="5" t="str">
        <f>IF(Tableau1[[#This Row],[Date]]&lt;&gt;"",CONCATENATE("s",WEEKNUM(Tableau1[[#This Row],[Date]],21)," - ",YEAR(Tableau1[[#This Row],[Date]])),"")</f>
        <v>s31 - 2019</v>
      </c>
      <c r="J323" s="9" t="str">
        <f>IF(Tableau1[[#This Row],[Date]]&lt;&gt;"",TEXT(Tableau1[[#This Row],[Date]],"mmm"),"")</f>
        <v>août</v>
      </c>
      <c r="K323"/>
    </row>
    <row r="324" spans="1:11" x14ac:dyDescent="0.25">
      <c r="A324" s="76">
        <v>43680</v>
      </c>
      <c r="B324" s="77" t="s">
        <v>9</v>
      </c>
      <c r="C324" s="77" t="s">
        <v>12</v>
      </c>
      <c r="D324" s="77">
        <v>220</v>
      </c>
      <c r="E324" s="77">
        <v>7</v>
      </c>
      <c r="F324" s="15">
        <f>IF(Tableau1[[#This Row],[Date]]&lt;&gt;"",Tableau1[[#This Row],[Pièces produites]]-Tableau1[[#This Row],[Rebuts]],"")</f>
        <v>213</v>
      </c>
      <c r="G324" s="5">
        <f>IFERROR(Tableau1[[#This Row],[Rebuts]]/Tableau1[[#This Row],[Pièces produites]],"")</f>
        <v>3.1818181818181815E-2</v>
      </c>
      <c r="H324" s="32">
        <f>IF(Tableau1[[#This Row],[Date]]&lt;&gt;"",$M$13,"")</f>
        <v>180</v>
      </c>
      <c r="I324" s="5" t="str">
        <f>IF(Tableau1[[#This Row],[Date]]&lt;&gt;"",CONCATENATE("s",WEEKNUM(Tableau1[[#This Row],[Date]],21)," - ",YEAR(Tableau1[[#This Row],[Date]])),"")</f>
        <v>s31 - 2019</v>
      </c>
      <c r="J324" s="9" t="str">
        <f>IF(Tableau1[[#This Row],[Date]]&lt;&gt;"",TEXT(Tableau1[[#This Row],[Date]],"mmm"),"")</f>
        <v>août</v>
      </c>
      <c r="K324"/>
    </row>
    <row r="325" spans="1:11" x14ac:dyDescent="0.25">
      <c r="A325" s="76">
        <v>43680</v>
      </c>
      <c r="B325" s="77" t="s">
        <v>7</v>
      </c>
      <c r="C325" s="77" t="s">
        <v>11</v>
      </c>
      <c r="D325" s="77">
        <v>253</v>
      </c>
      <c r="E325" s="77">
        <v>6</v>
      </c>
      <c r="F325" s="15">
        <f>IF(Tableau1[[#This Row],[Date]]&lt;&gt;"",Tableau1[[#This Row],[Pièces produites]]-Tableau1[[#This Row],[Rebuts]],"")</f>
        <v>247</v>
      </c>
      <c r="G325" s="5">
        <f>IFERROR(Tableau1[[#This Row],[Rebuts]]/Tableau1[[#This Row],[Pièces produites]],"")</f>
        <v>2.3715415019762844E-2</v>
      </c>
      <c r="H325" s="32">
        <f>IF(Tableau1[[#This Row],[Date]]&lt;&gt;"",$M$13,"")</f>
        <v>180</v>
      </c>
      <c r="I325" s="5" t="str">
        <f>IF(Tableau1[[#This Row],[Date]]&lt;&gt;"",CONCATENATE("s",WEEKNUM(Tableau1[[#This Row],[Date]],21)," - ",YEAR(Tableau1[[#This Row],[Date]])),"")</f>
        <v>s31 - 2019</v>
      </c>
      <c r="J325" s="9" t="str">
        <f>IF(Tableau1[[#This Row],[Date]]&lt;&gt;"",TEXT(Tableau1[[#This Row],[Date]],"mmm"),"")</f>
        <v>août</v>
      </c>
      <c r="K325"/>
    </row>
    <row r="326" spans="1:11" x14ac:dyDescent="0.25">
      <c r="A326" s="76">
        <v>43703</v>
      </c>
      <c r="B326" s="77" t="s">
        <v>7</v>
      </c>
      <c r="C326" s="77" t="s">
        <v>11</v>
      </c>
      <c r="D326" s="77">
        <v>303</v>
      </c>
      <c r="E326" s="77">
        <v>9</v>
      </c>
      <c r="F326" s="15">
        <f>IF(Tableau1[[#This Row],[Date]]&lt;&gt;"",Tableau1[[#This Row],[Pièces produites]]-Tableau1[[#This Row],[Rebuts]],"")</f>
        <v>294</v>
      </c>
      <c r="G326" s="5">
        <f>IFERROR(Tableau1[[#This Row],[Rebuts]]/Tableau1[[#This Row],[Pièces produites]],"")</f>
        <v>2.9702970297029702E-2</v>
      </c>
      <c r="H326" s="32">
        <f>IF(Tableau1[[#This Row],[Date]]&lt;&gt;"",$M$13,"")</f>
        <v>180</v>
      </c>
      <c r="I326" s="5" t="str">
        <f>IF(Tableau1[[#This Row],[Date]]&lt;&gt;"",CONCATENATE("s",WEEKNUM(Tableau1[[#This Row],[Date]],21)," - ",YEAR(Tableau1[[#This Row],[Date]])),"")</f>
        <v>s35 - 2019</v>
      </c>
      <c r="J326" s="9" t="str">
        <f>IF(Tableau1[[#This Row],[Date]]&lt;&gt;"",TEXT(Tableau1[[#This Row],[Date]],"mmm"),"")</f>
        <v>août</v>
      </c>
      <c r="K326"/>
    </row>
    <row r="327" spans="1:11" x14ac:dyDescent="0.25">
      <c r="A327" s="76">
        <v>43703</v>
      </c>
      <c r="B327" s="77" t="s">
        <v>7</v>
      </c>
      <c r="C327" s="77" t="s">
        <v>12</v>
      </c>
      <c r="D327" s="77">
        <v>283</v>
      </c>
      <c r="E327" s="77">
        <v>9</v>
      </c>
      <c r="F327" s="15">
        <f>IF(Tableau1[[#This Row],[Date]]&lt;&gt;"",Tableau1[[#This Row],[Pièces produites]]-Tableau1[[#This Row],[Rebuts]],"")</f>
        <v>274</v>
      </c>
      <c r="G327" s="5">
        <f>IFERROR(Tableau1[[#This Row],[Rebuts]]/Tableau1[[#This Row],[Pièces produites]],"")</f>
        <v>3.1802120141342753E-2</v>
      </c>
      <c r="H327" s="32">
        <f>IF(Tableau1[[#This Row],[Date]]&lt;&gt;"",$M$13,"")</f>
        <v>180</v>
      </c>
      <c r="I327" s="5" t="str">
        <f>IF(Tableau1[[#This Row],[Date]]&lt;&gt;"",CONCATENATE("s",WEEKNUM(Tableau1[[#This Row],[Date]],21)," - ",YEAR(Tableau1[[#This Row],[Date]])),"")</f>
        <v>s35 - 2019</v>
      </c>
      <c r="J327" s="9" t="str">
        <f>IF(Tableau1[[#This Row],[Date]]&lt;&gt;"",TEXT(Tableau1[[#This Row],[Date]],"mmm"),"")</f>
        <v>août</v>
      </c>
      <c r="K327"/>
    </row>
    <row r="328" spans="1:11" x14ac:dyDescent="0.25">
      <c r="A328" s="76">
        <v>43703</v>
      </c>
      <c r="B328" s="77" t="s">
        <v>8</v>
      </c>
      <c r="C328" s="77" t="s">
        <v>11</v>
      </c>
      <c r="D328" s="77">
        <v>236</v>
      </c>
      <c r="E328" s="77">
        <v>8</v>
      </c>
      <c r="F328" s="15">
        <f>IF(Tableau1[[#This Row],[Date]]&lt;&gt;"",Tableau1[[#This Row],[Pièces produites]]-Tableau1[[#This Row],[Rebuts]],"")</f>
        <v>228</v>
      </c>
      <c r="G328" s="5">
        <f>IFERROR(Tableau1[[#This Row],[Rebuts]]/Tableau1[[#This Row],[Pièces produites]],"")</f>
        <v>3.3898305084745763E-2</v>
      </c>
      <c r="H328" s="32">
        <f>IF(Tableau1[[#This Row],[Date]]&lt;&gt;"",$M$13,"")</f>
        <v>180</v>
      </c>
      <c r="I328" s="5" t="str">
        <f>IF(Tableau1[[#This Row],[Date]]&lt;&gt;"",CONCATENATE("s",WEEKNUM(Tableau1[[#This Row],[Date]],21)," - ",YEAR(Tableau1[[#This Row],[Date]])),"")</f>
        <v>s35 - 2019</v>
      </c>
      <c r="J328" s="9" t="str">
        <f>IF(Tableau1[[#This Row],[Date]]&lt;&gt;"",TEXT(Tableau1[[#This Row],[Date]],"mmm"),"")</f>
        <v>août</v>
      </c>
      <c r="K328"/>
    </row>
    <row r="329" spans="1:11" x14ac:dyDescent="0.25">
      <c r="A329" s="76">
        <v>43703</v>
      </c>
      <c r="B329" s="77" t="s">
        <v>8</v>
      </c>
      <c r="C329" s="77" t="s">
        <v>12</v>
      </c>
      <c r="D329" s="77">
        <v>242</v>
      </c>
      <c r="E329" s="77">
        <v>8</v>
      </c>
      <c r="F329" s="15">
        <f>IF(Tableau1[[#This Row],[Date]]&lt;&gt;"",Tableau1[[#This Row],[Pièces produites]]-Tableau1[[#This Row],[Rebuts]],"")</f>
        <v>234</v>
      </c>
      <c r="G329" s="5">
        <f>IFERROR(Tableau1[[#This Row],[Rebuts]]/Tableau1[[#This Row],[Pièces produites]],"")</f>
        <v>3.3057851239669422E-2</v>
      </c>
      <c r="H329" s="32">
        <f>IF(Tableau1[[#This Row],[Date]]&lt;&gt;"",$M$13,"")</f>
        <v>180</v>
      </c>
      <c r="I329" s="5" t="str">
        <f>IF(Tableau1[[#This Row],[Date]]&lt;&gt;"",CONCATENATE("s",WEEKNUM(Tableau1[[#This Row],[Date]],21)," - ",YEAR(Tableau1[[#This Row],[Date]])),"")</f>
        <v>s35 - 2019</v>
      </c>
      <c r="J329" s="9" t="str">
        <f>IF(Tableau1[[#This Row],[Date]]&lt;&gt;"",TEXT(Tableau1[[#This Row],[Date]],"mmm"),"")</f>
        <v>août</v>
      </c>
      <c r="K329"/>
    </row>
    <row r="330" spans="1:11" x14ac:dyDescent="0.25">
      <c r="A330" s="76">
        <v>43703</v>
      </c>
      <c r="B330" s="77" t="s">
        <v>9</v>
      </c>
      <c r="C330" s="77" t="s">
        <v>11</v>
      </c>
      <c r="D330" s="77">
        <v>200</v>
      </c>
      <c r="E330" s="77">
        <v>10</v>
      </c>
      <c r="F330" s="15">
        <f>IF(Tableau1[[#This Row],[Date]]&lt;&gt;"",Tableau1[[#This Row],[Pièces produites]]-Tableau1[[#This Row],[Rebuts]],"")</f>
        <v>190</v>
      </c>
      <c r="G330" s="5">
        <f>IFERROR(Tableau1[[#This Row],[Rebuts]]/Tableau1[[#This Row],[Pièces produites]],"")</f>
        <v>0.05</v>
      </c>
      <c r="H330" s="32">
        <f>IF(Tableau1[[#This Row],[Date]]&lt;&gt;"",$M$13,"")</f>
        <v>180</v>
      </c>
      <c r="I330" s="5" t="str">
        <f>IF(Tableau1[[#This Row],[Date]]&lt;&gt;"",CONCATENATE("s",WEEKNUM(Tableau1[[#This Row],[Date]],21)," - ",YEAR(Tableau1[[#This Row],[Date]])),"")</f>
        <v>s35 - 2019</v>
      </c>
      <c r="J330" s="9" t="str">
        <f>IF(Tableau1[[#This Row],[Date]]&lt;&gt;"",TEXT(Tableau1[[#This Row],[Date]],"mmm"),"")</f>
        <v>août</v>
      </c>
      <c r="K330"/>
    </row>
    <row r="331" spans="1:11" x14ac:dyDescent="0.25">
      <c r="A331" s="76">
        <v>43703</v>
      </c>
      <c r="B331" s="77" t="s">
        <v>9</v>
      </c>
      <c r="C331" s="77" t="s">
        <v>12</v>
      </c>
      <c r="D331" s="77">
        <v>212</v>
      </c>
      <c r="E331" s="77">
        <v>3</v>
      </c>
      <c r="F331" s="15">
        <f>IF(Tableau1[[#This Row],[Date]]&lt;&gt;"",Tableau1[[#This Row],[Pièces produites]]-Tableau1[[#This Row],[Rebuts]],"")</f>
        <v>209</v>
      </c>
      <c r="G331" s="5">
        <f>IFERROR(Tableau1[[#This Row],[Rebuts]]/Tableau1[[#This Row],[Pièces produites]],"")</f>
        <v>1.4150943396226415E-2</v>
      </c>
      <c r="H331" s="32">
        <f>IF(Tableau1[[#This Row],[Date]]&lt;&gt;"",$M$13,"")</f>
        <v>180</v>
      </c>
      <c r="I331" s="5" t="str">
        <f>IF(Tableau1[[#This Row],[Date]]&lt;&gt;"",CONCATENATE("s",WEEKNUM(Tableau1[[#This Row],[Date]],21)," - ",YEAR(Tableau1[[#This Row],[Date]])),"")</f>
        <v>s35 - 2019</v>
      </c>
      <c r="J331" s="9" t="str">
        <f>IF(Tableau1[[#This Row],[Date]]&lt;&gt;"",TEXT(Tableau1[[#This Row],[Date]],"mmm"),"")</f>
        <v>août</v>
      </c>
      <c r="K331"/>
    </row>
    <row r="332" spans="1:11" x14ac:dyDescent="0.25">
      <c r="A332" s="76">
        <v>43704</v>
      </c>
      <c r="B332" s="77" t="s">
        <v>7</v>
      </c>
      <c r="C332" s="77" t="s">
        <v>11</v>
      </c>
      <c r="D332" s="77">
        <v>266</v>
      </c>
      <c r="E332" s="77">
        <v>9</v>
      </c>
      <c r="F332" s="15">
        <f>IF(Tableau1[[#This Row],[Date]]&lt;&gt;"",Tableau1[[#This Row],[Pièces produites]]-Tableau1[[#This Row],[Rebuts]],"")</f>
        <v>257</v>
      </c>
      <c r="G332" s="5">
        <f>IFERROR(Tableau1[[#This Row],[Rebuts]]/Tableau1[[#This Row],[Pièces produites]],"")</f>
        <v>3.3834586466165412E-2</v>
      </c>
      <c r="H332" s="32">
        <f>IF(Tableau1[[#This Row],[Date]]&lt;&gt;"",$M$13,"")</f>
        <v>180</v>
      </c>
      <c r="I332" s="5" t="str">
        <f>IF(Tableau1[[#This Row],[Date]]&lt;&gt;"",CONCATENATE("s",WEEKNUM(Tableau1[[#This Row],[Date]],21)," - ",YEAR(Tableau1[[#This Row],[Date]])),"")</f>
        <v>s35 - 2019</v>
      </c>
      <c r="J332" s="9" t="str">
        <f>IF(Tableau1[[#This Row],[Date]]&lt;&gt;"",TEXT(Tableau1[[#This Row],[Date]],"mmm"),"")</f>
        <v>août</v>
      </c>
      <c r="K332"/>
    </row>
    <row r="333" spans="1:11" x14ac:dyDescent="0.25">
      <c r="A333" s="76">
        <v>43704</v>
      </c>
      <c r="B333" s="77" t="s">
        <v>7</v>
      </c>
      <c r="C333" s="77" t="s">
        <v>12</v>
      </c>
      <c r="D333" s="77">
        <v>278</v>
      </c>
      <c r="E333" s="77">
        <v>9</v>
      </c>
      <c r="F333" s="15">
        <f>IF(Tableau1[[#This Row],[Date]]&lt;&gt;"",Tableau1[[#This Row],[Pièces produites]]-Tableau1[[#This Row],[Rebuts]],"")</f>
        <v>269</v>
      </c>
      <c r="G333" s="5">
        <f>IFERROR(Tableau1[[#This Row],[Rebuts]]/Tableau1[[#This Row],[Pièces produites]],"")</f>
        <v>3.237410071942446E-2</v>
      </c>
      <c r="H333" s="32">
        <f>IF(Tableau1[[#This Row],[Date]]&lt;&gt;"",$M$13,"")</f>
        <v>180</v>
      </c>
      <c r="I333" s="5" t="str">
        <f>IF(Tableau1[[#This Row],[Date]]&lt;&gt;"",CONCATENATE("s",WEEKNUM(Tableau1[[#This Row],[Date]],21)," - ",YEAR(Tableau1[[#This Row],[Date]])),"")</f>
        <v>s35 - 2019</v>
      </c>
      <c r="J333" s="9" t="str">
        <f>IF(Tableau1[[#This Row],[Date]]&lt;&gt;"",TEXT(Tableau1[[#This Row],[Date]],"mmm"),"")</f>
        <v>août</v>
      </c>
      <c r="K333"/>
    </row>
    <row r="334" spans="1:11" x14ac:dyDescent="0.25">
      <c r="A334" s="76">
        <v>43704</v>
      </c>
      <c r="B334" s="77" t="s">
        <v>8</v>
      </c>
      <c r="C334" s="77" t="s">
        <v>11</v>
      </c>
      <c r="D334" s="77">
        <v>284</v>
      </c>
      <c r="E334" s="77">
        <v>14</v>
      </c>
      <c r="F334" s="15">
        <f>IF(Tableau1[[#This Row],[Date]]&lt;&gt;"",Tableau1[[#This Row],[Pièces produites]]-Tableau1[[#This Row],[Rebuts]],"")</f>
        <v>270</v>
      </c>
      <c r="G334" s="5">
        <f>IFERROR(Tableau1[[#This Row],[Rebuts]]/Tableau1[[#This Row],[Pièces produites]],"")</f>
        <v>4.9295774647887321E-2</v>
      </c>
      <c r="H334" s="32">
        <f>IF(Tableau1[[#This Row],[Date]]&lt;&gt;"",$M$13,"")</f>
        <v>180</v>
      </c>
      <c r="I334" s="5" t="str">
        <f>IF(Tableau1[[#This Row],[Date]]&lt;&gt;"",CONCATENATE("s",WEEKNUM(Tableau1[[#This Row],[Date]],21)," - ",YEAR(Tableau1[[#This Row],[Date]])),"")</f>
        <v>s35 - 2019</v>
      </c>
      <c r="J334" s="9" t="str">
        <f>IF(Tableau1[[#This Row],[Date]]&lt;&gt;"",TEXT(Tableau1[[#This Row],[Date]],"mmm"),"")</f>
        <v>août</v>
      </c>
      <c r="K334"/>
    </row>
    <row r="335" spans="1:11" x14ac:dyDescent="0.25">
      <c r="A335" s="76">
        <v>43704</v>
      </c>
      <c r="B335" s="77" t="s">
        <v>8</v>
      </c>
      <c r="C335" s="77" t="s">
        <v>12</v>
      </c>
      <c r="D335" s="77">
        <v>235</v>
      </c>
      <c r="E335" s="77">
        <v>9</v>
      </c>
      <c r="F335" s="15">
        <f>IF(Tableau1[[#This Row],[Date]]&lt;&gt;"",Tableau1[[#This Row],[Pièces produites]]-Tableau1[[#This Row],[Rebuts]],"")</f>
        <v>226</v>
      </c>
      <c r="G335" s="5">
        <f>IFERROR(Tableau1[[#This Row],[Rebuts]]/Tableau1[[#This Row],[Pièces produites]],"")</f>
        <v>3.8297872340425532E-2</v>
      </c>
      <c r="H335" s="32">
        <f>IF(Tableau1[[#This Row],[Date]]&lt;&gt;"",$M$13,"")</f>
        <v>180</v>
      </c>
      <c r="I335" s="5" t="str">
        <f>IF(Tableau1[[#This Row],[Date]]&lt;&gt;"",CONCATENATE("s",WEEKNUM(Tableau1[[#This Row],[Date]],21)," - ",YEAR(Tableau1[[#This Row],[Date]])),"")</f>
        <v>s35 - 2019</v>
      </c>
      <c r="J335" s="9" t="str">
        <f>IF(Tableau1[[#This Row],[Date]]&lt;&gt;"",TEXT(Tableau1[[#This Row],[Date]],"mmm"),"")</f>
        <v>août</v>
      </c>
      <c r="K335"/>
    </row>
    <row r="336" spans="1:11" x14ac:dyDescent="0.25">
      <c r="A336" s="76">
        <v>43704</v>
      </c>
      <c r="B336" s="77" t="s">
        <v>9</v>
      </c>
      <c r="C336" s="77" t="s">
        <v>11</v>
      </c>
      <c r="D336" s="77">
        <v>198</v>
      </c>
      <c r="E336" s="77">
        <v>5</v>
      </c>
      <c r="F336" s="15">
        <f>IF(Tableau1[[#This Row],[Date]]&lt;&gt;"",Tableau1[[#This Row],[Pièces produites]]-Tableau1[[#This Row],[Rebuts]],"")</f>
        <v>193</v>
      </c>
      <c r="G336" s="5">
        <f>IFERROR(Tableau1[[#This Row],[Rebuts]]/Tableau1[[#This Row],[Pièces produites]],"")</f>
        <v>2.5252525252525252E-2</v>
      </c>
      <c r="H336" s="32">
        <f>IF(Tableau1[[#This Row],[Date]]&lt;&gt;"",$M$13,"")</f>
        <v>180</v>
      </c>
      <c r="I336" s="5" t="str">
        <f>IF(Tableau1[[#This Row],[Date]]&lt;&gt;"",CONCATENATE("s",WEEKNUM(Tableau1[[#This Row],[Date]],21)," - ",YEAR(Tableau1[[#This Row],[Date]])),"")</f>
        <v>s35 - 2019</v>
      </c>
      <c r="J336" s="9" t="str">
        <f>IF(Tableau1[[#This Row],[Date]]&lt;&gt;"",TEXT(Tableau1[[#This Row],[Date]],"mmm"),"")</f>
        <v>août</v>
      </c>
      <c r="K336"/>
    </row>
    <row r="337" spans="1:11" x14ac:dyDescent="0.25">
      <c r="A337" s="76">
        <v>43704</v>
      </c>
      <c r="B337" s="77" t="s">
        <v>9</v>
      </c>
      <c r="C337" s="77" t="s">
        <v>12</v>
      </c>
      <c r="D337" s="77">
        <v>192</v>
      </c>
      <c r="E337" s="77">
        <v>2</v>
      </c>
      <c r="F337" s="15">
        <f>IF(Tableau1[[#This Row],[Date]]&lt;&gt;"",Tableau1[[#This Row],[Pièces produites]]-Tableau1[[#This Row],[Rebuts]],"")</f>
        <v>190</v>
      </c>
      <c r="G337" s="5">
        <f>IFERROR(Tableau1[[#This Row],[Rebuts]]/Tableau1[[#This Row],[Pièces produites]],"")</f>
        <v>1.0416666666666666E-2</v>
      </c>
      <c r="H337" s="32">
        <f>IF(Tableau1[[#This Row],[Date]]&lt;&gt;"",$M$13,"")</f>
        <v>180</v>
      </c>
      <c r="I337" s="5" t="str">
        <f>IF(Tableau1[[#This Row],[Date]]&lt;&gt;"",CONCATENATE("s",WEEKNUM(Tableau1[[#This Row],[Date]],21)," - ",YEAR(Tableau1[[#This Row],[Date]])),"")</f>
        <v>s35 - 2019</v>
      </c>
      <c r="J337" s="9" t="str">
        <f>IF(Tableau1[[#This Row],[Date]]&lt;&gt;"",TEXT(Tableau1[[#This Row],[Date]],"mmm"),"")</f>
        <v>août</v>
      </c>
      <c r="K337"/>
    </row>
    <row r="338" spans="1:11" x14ac:dyDescent="0.25">
      <c r="A338" s="76">
        <v>43705</v>
      </c>
      <c r="B338" s="77" t="s">
        <v>7</v>
      </c>
      <c r="C338" s="77" t="s">
        <v>11</v>
      </c>
      <c r="D338" s="77">
        <v>246</v>
      </c>
      <c r="E338" s="77">
        <v>4</v>
      </c>
      <c r="F338" s="15">
        <f>IF(Tableau1[[#This Row],[Date]]&lt;&gt;"",Tableau1[[#This Row],[Pièces produites]]-Tableau1[[#This Row],[Rebuts]],"")</f>
        <v>242</v>
      </c>
      <c r="G338" s="5">
        <f>IFERROR(Tableau1[[#This Row],[Rebuts]]/Tableau1[[#This Row],[Pièces produites]],"")</f>
        <v>1.6260162601626018E-2</v>
      </c>
      <c r="H338" s="32">
        <f>IF(Tableau1[[#This Row],[Date]]&lt;&gt;"",$M$13,"")</f>
        <v>180</v>
      </c>
      <c r="I338" s="5" t="str">
        <f>IF(Tableau1[[#This Row],[Date]]&lt;&gt;"",CONCATENATE("s",WEEKNUM(Tableau1[[#This Row],[Date]],21)," - ",YEAR(Tableau1[[#This Row],[Date]])),"")</f>
        <v>s35 - 2019</v>
      </c>
      <c r="J338" s="9" t="str">
        <f>IF(Tableau1[[#This Row],[Date]]&lt;&gt;"",TEXT(Tableau1[[#This Row],[Date]],"mmm"),"")</f>
        <v>août</v>
      </c>
      <c r="K338"/>
    </row>
    <row r="339" spans="1:11" x14ac:dyDescent="0.25">
      <c r="A339" s="76">
        <v>43705</v>
      </c>
      <c r="B339" s="77" t="s">
        <v>7</v>
      </c>
      <c r="C339" s="77" t="s">
        <v>12</v>
      </c>
      <c r="D339" s="77">
        <v>241</v>
      </c>
      <c r="E339" s="77">
        <v>4</v>
      </c>
      <c r="F339" s="15">
        <f>IF(Tableau1[[#This Row],[Date]]&lt;&gt;"",Tableau1[[#This Row],[Pièces produites]]-Tableau1[[#This Row],[Rebuts]],"")</f>
        <v>237</v>
      </c>
      <c r="G339" s="5">
        <f>IFERROR(Tableau1[[#This Row],[Rebuts]]/Tableau1[[#This Row],[Pièces produites]],"")</f>
        <v>1.6597510373443983E-2</v>
      </c>
      <c r="H339" s="32">
        <f>IF(Tableau1[[#This Row],[Date]]&lt;&gt;"",$M$13,"")</f>
        <v>180</v>
      </c>
      <c r="I339" s="5" t="str">
        <f>IF(Tableau1[[#This Row],[Date]]&lt;&gt;"",CONCATENATE("s",WEEKNUM(Tableau1[[#This Row],[Date]],21)," - ",YEAR(Tableau1[[#This Row],[Date]])),"")</f>
        <v>s35 - 2019</v>
      </c>
      <c r="J339" s="9" t="str">
        <f>IF(Tableau1[[#This Row],[Date]]&lt;&gt;"",TEXT(Tableau1[[#This Row],[Date]],"mmm"),"")</f>
        <v>août</v>
      </c>
      <c r="K339"/>
    </row>
    <row r="340" spans="1:11" x14ac:dyDescent="0.25">
      <c r="A340" s="76">
        <v>43705</v>
      </c>
      <c r="B340" s="77" t="s">
        <v>8</v>
      </c>
      <c r="C340" s="77" t="s">
        <v>11</v>
      </c>
      <c r="D340" s="77">
        <v>283</v>
      </c>
      <c r="E340" s="77">
        <v>8</v>
      </c>
      <c r="F340" s="15">
        <f>IF(Tableau1[[#This Row],[Date]]&lt;&gt;"",Tableau1[[#This Row],[Pièces produites]]-Tableau1[[#This Row],[Rebuts]],"")</f>
        <v>275</v>
      </c>
      <c r="G340" s="5">
        <f>IFERROR(Tableau1[[#This Row],[Rebuts]]/Tableau1[[#This Row],[Pièces produites]],"")</f>
        <v>2.8268551236749116E-2</v>
      </c>
      <c r="H340" s="32">
        <f>IF(Tableau1[[#This Row],[Date]]&lt;&gt;"",$M$13,"")</f>
        <v>180</v>
      </c>
      <c r="I340" s="5" t="str">
        <f>IF(Tableau1[[#This Row],[Date]]&lt;&gt;"",CONCATENATE("s",WEEKNUM(Tableau1[[#This Row],[Date]],21)," - ",YEAR(Tableau1[[#This Row],[Date]])),"")</f>
        <v>s35 - 2019</v>
      </c>
      <c r="J340" s="9" t="str">
        <f>IF(Tableau1[[#This Row],[Date]]&lt;&gt;"",TEXT(Tableau1[[#This Row],[Date]],"mmm"),"")</f>
        <v>août</v>
      </c>
      <c r="K340"/>
    </row>
    <row r="341" spans="1:11" x14ac:dyDescent="0.25">
      <c r="A341" s="76">
        <v>43705</v>
      </c>
      <c r="B341" s="77" t="s">
        <v>8</v>
      </c>
      <c r="C341" s="77" t="s">
        <v>12</v>
      </c>
      <c r="D341" s="77">
        <v>252</v>
      </c>
      <c r="E341" s="77">
        <v>9</v>
      </c>
      <c r="F341" s="15">
        <f>IF(Tableau1[[#This Row],[Date]]&lt;&gt;"",Tableau1[[#This Row],[Pièces produites]]-Tableau1[[#This Row],[Rebuts]],"")</f>
        <v>243</v>
      </c>
      <c r="G341" s="5">
        <f>IFERROR(Tableau1[[#This Row],[Rebuts]]/Tableau1[[#This Row],[Pièces produites]],"")</f>
        <v>3.5714285714285712E-2</v>
      </c>
      <c r="H341" s="32">
        <f>IF(Tableau1[[#This Row],[Date]]&lt;&gt;"",$M$13,"")</f>
        <v>180</v>
      </c>
      <c r="I341" s="5" t="str">
        <f>IF(Tableau1[[#This Row],[Date]]&lt;&gt;"",CONCATENATE("s",WEEKNUM(Tableau1[[#This Row],[Date]],21)," - ",YEAR(Tableau1[[#This Row],[Date]])),"")</f>
        <v>s35 - 2019</v>
      </c>
      <c r="J341" s="9" t="str">
        <f>IF(Tableau1[[#This Row],[Date]]&lt;&gt;"",TEXT(Tableau1[[#This Row],[Date]],"mmm"),"")</f>
        <v>août</v>
      </c>
      <c r="K341"/>
    </row>
    <row r="342" spans="1:11" x14ac:dyDescent="0.25">
      <c r="A342" s="76">
        <v>43705</v>
      </c>
      <c r="B342" s="77" t="s">
        <v>9</v>
      </c>
      <c r="C342" s="77" t="s">
        <v>11</v>
      </c>
      <c r="D342" s="77">
        <v>201</v>
      </c>
      <c r="E342" s="77">
        <v>10</v>
      </c>
      <c r="F342" s="15">
        <f>IF(Tableau1[[#This Row],[Date]]&lt;&gt;"",Tableau1[[#This Row],[Pièces produites]]-Tableau1[[#This Row],[Rebuts]],"")</f>
        <v>191</v>
      </c>
      <c r="G342" s="5">
        <f>IFERROR(Tableau1[[#This Row],[Rebuts]]/Tableau1[[#This Row],[Pièces produites]],"")</f>
        <v>4.975124378109453E-2</v>
      </c>
      <c r="H342" s="32">
        <f>IF(Tableau1[[#This Row],[Date]]&lt;&gt;"",$M$13,"")</f>
        <v>180</v>
      </c>
      <c r="I342" s="5" t="str">
        <f>IF(Tableau1[[#This Row],[Date]]&lt;&gt;"",CONCATENATE("s",WEEKNUM(Tableau1[[#This Row],[Date]],21)," - ",YEAR(Tableau1[[#This Row],[Date]])),"")</f>
        <v>s35 - 2019</v>
      </c>
      <c r="J342" s="9" t="str">
        <f>IF(Tableau1[[#This Row],[Date]]&lt;&gt;"",TEXT(Tableau1[[#This Row],[Date]],"mmm"),"")</f>
        <v>août</v>
      </c>
      <c r="K342"/>
    </row>
    <row r="343" spans="1:11" x14ac:dyDescent="0.25">
      <c r="A343" s="76">
        <v>43705</v>
      </c>
      <c r="B343" s="77" t="s">
        <v>9</v>
      </c>
      <c r="C343" s="77" t="s">
        <v>12</v>
      </c>
      <c r="D343" s="77">
        <v>230</v>
      </c>
      <c r="E343" s="77">
        <v>7</v>
      </c>
      <c r="F343" s="15">
        <f>IF(Tableau1[[#This Row],[Date]]&lt;&gt;"",Tableau1[[#This Row],[Pièces produites]]-Tableau1[[#This Row],[Rebuts]],"")</f>
        <v>223</v>
      </c>
      <c r="G343" s="5">
        <f>IFERROR(Tableau1[[#This Row],[Rebuts]]/Tableau1[[#This Row],[Pièces produites]],"")</f>
        <v>3.0434782608695653E-2</v>
      </c>
      <c r="H343" s="32">
        <f>IF(Tableau1[[#This Row],[Date]]&lt;&gt;"",$M$13,"")</f>
        <v>180</v>
      </c>
      <c r="I343" s="5" t="str">
        <f>IF(Tableau1[[#This Row],[Date]]&lt;&gt;"",CONCATENATE("s",WEEKNUM(Tableau1[[#This Row],[Date]],21)," - ",YEAR(Tableau1[[#This Row],[Date]])),"")</f>
        <v>s35 - 2019</v>
      </c>
      <c r="J343" s="9" t="str">
        <f>IF(Tableau1[[#This Row],[Date]]&lt;&gt;"",TEXT(Tableau1[[#This Row],[Date]],"mmm"),"")</f>
        <v>août</v>
      </c>
      <c r="K343"/>
    </row>
    <row r="344" spans="1:11" x14ac:dyDescent="0.25">
      <c r="A344" s="76">
        <v>43706</v>
      </c>
      <c r="B344" s="77" t="s">
        <v>7</v>
      </c>
      <c r="C344" s="77" t="s">
        <v>11</v>
      </c>
      <c r="D344" s="77">
        <v>305</v>
      </c>
      <c r="E344" s="77">
        <v>9</v>
      </c>
      <c r="F344" s="15">
        <f>IF(Tableau1[[#This Row],[Date]]&lt;&gt;"",Tableau1[[#This Row],[Pièces produites]]-Tableau1[[#This Row],[Rebuts]],"")</f>
        <v>296</v>
      </c>
      <c r="G344" s="5">
        <f>IFERROR(Tableau1[[#This Row],[Rebuts]]/Tableau1[[#This Row],[Pièces produites]],"")</f>
        <v>2.9508196721311476E-2</v>
      </c>
      <c r="H344" s="32">
        <f>IF(Tableau1[[#This Row],[Date]]&lt;&gt;"",$M$13,"")</f>
        <v>180</v>
      </c>
      <c r="I344" s="5" t="str">
        <f>IF(Tableau1[[#This Row],[Date]]&lt;&gt;"",CONCATENATE("s",WEEKNUM(Tableau1[[#This Row],[Date]],21)," - ",YEAR(Tableau1[[#This Row],[Date]])),"")</f>
        <v>s35 - 2019</v>
      </c>
      <c r="J344" s="9" t="str">
        <f>IF(Tableau1[[#This Row],[Date]]&lt;&gt;"",TEXT(Tableau1[[#This Row],[Date]],"mmm"),"")</f>
        <v>août</v>
      </c>
      <c r="K344"/>
    </row>
    <row r="345" spans="1:11" x14ac:dyDescent="0.25">
      <c r="A345" s="76">
        <v>43706</v>
      </c>
      <c r="B345" s="77" t="s">
        <v>7</v>
      </c>
      <c r="C345" s="77" t="s">
        <v>12</v>
      </c>
      <c r="D345" s="77">
        <v>20</v>
      </c>
      <c r="E345" s="77">
        <v>10</v>
      </c>
      <c r="F345" s="15">
        <f>IF(Tableau1[[#This Row],[Date]]&lt;&gt;"",Tableau1[[#This Row],[Pièces produites]]-Tableau1[[#This Row],[Rebuts]],"")</f>
        <v>10</v>
      </c>
      <c r="G345" s="5">
        <f>IFERROR(Tableau1[[#This Row],[Rebuts]]/Tableau1[[#This Row],[Pièces produites]],"")</f>
        <v>0.5</v>
      </c>
      <c r="H345" s="32">
        <f>IF(Tableau1[[#This Row],[Date]]&lt;&gt;"",$M$13,"")</f>
        <v>180</v>
      </c>
      <c r="I345" s="5" t="str">
        <f>IF(Tableau1[[#This Row],[Date]]&lt;&gt;"",CONCATENATE("s",WEEKNUM(Tableau1[[#This Row],[Date]],21)," - ",YEAR(Tableau1[[#This Row],[Date]])),"")</f>
        <v>s35 - 2019</v>
      </c>
      <c r="J345" s="9" t="str">
        <f>IF(Tableau1[[#This Row],[Date]]&lt;&gt;"",TEXT(Tableau1[[#This Row],[Date]],"mmm"),"")</f>
        <v>août</v>
      </c>
      <c r="K345"/>
    </row>
    <row r="346" spans="1:11" x14ac:dyDescent="0.25">
      <c r="A346" s="76">
        <v>43706</v>
      </c>
      <c r="B346" s="77" t="s">
        <v>8</v>
      </c>
      <c r="C346" s="77" t="s">
        <v>11</v>
      </c>
      <c r="D346" s="77">
        <v>264</v>
      </c>
      <c r="E346" s="77">
        <v>8</v>
      </c>
      <c r="F346" s="15">
        <f>IF(Tableau1[[#This Row],[Date]]&lt;&gt;"",Tableau1[[#This Row],[Pièces produites]]-Tableau1[[#This Row],[Rebuts]],"")</f>
        <v>256</v>
      </c>
      <c r="G346" s="5">
        <f>IFERROR(Tableau1[[#This Row],[Rebuts]]/Tableau1[[#This Row],[Pièces produites]],"")</f>
        <v>3.0303030303030304E-2</v>
      </c>
      <c r="H346" s="32">
        <f>IF(Tableau1[[#This Row],[Date]]&lt;&gt;"",$M$13,"")</f>
        <v>180</v>
      </c>
      <c r="I346" s="5" t="str">
        <f>IF(Tableau1[[#This Row],[Date]]&lt;&gt;"",CONCATENATE("s",WEEKNUM(Tableau1[[#This Row],[Date]],21)," - ",YEAR(Tableau1[[#This Row],[Date]])),"")</f>
        <v>s35 - 2019</v>
      </c>
      <c r="J346" s="9" t="str">
        <f>IF(Tableau1[[#This Row],[Date]]&lt;&gt;"",TEXT(Tableau1[[#This Row],[Date]],"mmm"),"")</f>
        <v>août</v>
      </c>
      <c r="K346"/>
    </row>
    <row r="347" spans="1:11" x14ac:dyDescent="0.25">
      <c r="A347" s="76">
        <v>43706</v>
      </c>
      <c r="B347" s="77" t="s">
        <v>8</v>
      </c>
      <c r="C347" s="77" t="s">
        <v>12</v>
      </c>
      <c r="D347" s="77">
        <v>0</v>
      </c>
      <c r="E347" s="77">
        <v>0</v>
      </c>
      <c r="F347" s="15">
        <f>IF(Tableau1[[#This Row],[Date]]&lt;&gt;"",Tableau1[[#This Row],[Pièces produites]]-Tableau1[[#This Row],[Rebuts]],"")</f>
        <v>0</v>
      </c>
      <c r="G347" s="5" t="str">
        <f>IFERROR(Tableau1[[#This Row],[Rebuts]]/Tableau1[[#This Row],[Pièces produites]],"")</f>
        <v/>
      </c>
      <c r="H347" s="32">
        <f>IF(Tableau1[[#This Row],[Date]]&lt;&gt;"",$M$13,"")</f>
        <v>180</v>
      </c>
      <c r="I347" s="5" t="str">
        <f>IF(Tableau1[[#This Row],[Date]]&lt;&gt;"",CONCATENATE("s",WEEKNUM(Tableau1[[#This Row],[Date]],21)," - ",YEAR(Tableau1[[#This Row],[Date]])),"")</f>
        <v>s35 - 2019</v>
      </c>
      <c r="J347" s="9" t="str">
        <f>IF(Tableau1[[#This Row],[Date]]&lt;&gt;"",TEXT(Tableau1[[#This Row],[Date]],"mmm"),"")</f>
        <v>août</v>
      </c>
      <c r="K347"/>
    </row>
    <row r="348" spans="1:11" x14ac:dyDescent="0.25">
      <c r="A348" s="76">
        <v>43706</v>
      </c>
      <c r="B348" s="77" t="s">
        <v>9</v>
      </c>
      <c r="C348" s="77" t="s">
        <v>11</v>
      </c>
      <c r="D348" s="77">
        <v>230</v>
      </c>
      <c r="E348" s="77">
        <v>6</v>
      </c>
      <c r="F348" s="15">
        <f>IF(Tableau1[[#This Row],[Date]]&lt;&gt;"",Tableau1[[#This Row],[Pièces produites]]-Tableau1[[#This Row],[Rebuts]],"")</f>
        <v>224</v>
      </c>
      <c r="G348" s="5">
        <f>IFERROR(Tableau1[[#This Row],[Rebuts]]/Tableau1[[#This Row],[Pièces produites]],"")</f>
        <v>2.6086956521739129E-2</v>
      </c>
      <c r="H348" s="32">
        <f>IF(Tableau1[[#This Row],[Date]]&lt;&gt;"",$M$13,"")</f>
        <v>180</v>
      </c>
      <c r="I348" s="5" t="str">
        <f>IF(Tableau1[[#This Row],[Date]]&lt;&gt;"",CONCATENATE("s",WEEKNUM(Tableau1[[#This Row],[Date]],21)," - ",YEAR(Tableau1[[#This Row],[Date]])),"")</f>
        <v>s35 - 2019</v>
      </c>
      <c r="J348" s="9" t="str">
        <f>IF(Tableau1[[#This Row],[Date]]&lt;&gt;"",TEXT(Tableau1[[#This Row],[Date]],"mmm"),"")</f>
        <v>août</v>
      </c>
      <c r="K348"/>
    </row>
    <row r="349" spans="1:11" x14ac:dyDescent="0.25">
      <c r="A349" s="76">
        <v>43706</v>
      </c>
      <c r="B349" s="77" t="s">
        <v>9</v>
      </c>
      <c r="C349" s="77" t="s">
        <v>12</v>
      </c>
      <c r="D349" s="77">
        <v>0</v>
      </c>
      <c r="E349" s="77">
        <v>0</v>
      </c>
      <c r="F349" s="15">
        <f>IF(Tableau1[[#This Row],[Date]]&lt;&gt;"",Tableau1[[#This Row],[Pièces produites]]-Tableau1[[#This Row],[Rebuts]],"")</f>
        <v>0</v>
      </c>
      <c r="G349" s="5" t="str">
        <f>IFERROR(Tableau1[[#This Row],[Rebuts]]/Tableau1[[#This Row],[Pièces produites]],"")</f>
        <v/>
      </c>
      <c r="H349" s="32">
        <f>IF(Tableau1[[#This Row],[Date]]&lt;&gt;"",$M$13,"")</f>
        <v>180</v>
      </c>
      <c r="I349" s="5" t="str">
        <f>IF(Tableau1[[#This Row],[Date]]&lt;&gt;"",CONCATENATE("s",WEEKNUM(Tableau1[[#This Row],[Date]],21)," - ",YEAR(Tableau1[[#This Row],[Date]])),"")</f>
        <v>s35 - 2019</v>
      </c>
      <c r="J349" s="9" t="str">
        <f>IF(Tableau1[[#This Row],[Date]]&lt;&gt;"",TEXT(Tableau1[[#This Row],[Date]],"mmm"),"")</f>
        <v>août</v>
      </c>
      <c r="K349"/>
    </row>
    <row r="350" spans="1:11" x14ac:dyDescent="0.25">
      <c r="A350" s="76">
        <v>43707</v>
      </c>
      <c r="B350" s="77" t="s">
        <v>7</v>
      </c>
      <c r="C350" s="77" t="s">
        <v>11</v>
      </c>
      <c r="D350" s="77">
        <v>264</v>
      </c>
      <c r="E350" s="77">
        <v>3</v>
      </c>
      <c r="F350" s="15">
        <f>IF(Tableau1[[#This Row],[Date]]&lt;&gt;"",Tableau1[[#This Row],[Pièces produites]]-Tableau1[[#This Row],[Rebuts]],"")</f>
        <v>261</v>
      </c>
      <c r="G350" s="5">
        <f>IFERROR(Tableau1[[#This Row],[Rebuts]]/Tableau1[[#This Row],[Pièces produites]],"")</f>
        <v>1.1363636363636364E-2</v>
      </c>
      <c r="H350" s="32">
        <f>IF(Tableau1[[#This Row],[Date]]&lt;&gt;"",$M$13,"")</f>
        <v>180</v>
      </c>
      <c r="I350" s="5" t="str">
        <f>IF(Tableau1[[#This Row],[Date]]&lt;&gt;"",CONCATENATE("s",WEEKNUM(Tableau1[[#This Row],[Date]],21)," - ",YEAR(Tableau1[[#This Row],[Date]])),"")</f>
        <v>s35 - 2019</v>
      </c>
      <c r="J350" s="9" t="str">
        <f>IF(Tableau1[[#This Row],[Date]]&lt;&gt;"",TEXT(Tableau1[[#This Row],[Date]],"mmm"),"")</f>
        <v>août</v>
      </c>
      <c r="K350"/>
    </row>
    <row r="351" spans="1:11" x14ac:dyDescent="0.25">
      <c r="A351" s="76">
        <v>43707</v>
      </c>
      <c r="B351" s="77" t="s">
        <v>7</v>
      </c>
      <c r="C351" s="77" t="s">
        <v>12</v>
      </c>
      <c r="D351" s="77">
        <v>130</v>
      </c>
      <c r="E351" s="77">
        <v>7</v>
      </c>
      <c r="F351" s="15">
        <f>IF(Tableau1[[#This Row],[Date]]&lt;&gt;"",Tableau1[[#This Row],[Pièces produites]]-Tableau1[[#This Row],[Rebuts]],"")</f>
        <v>123</v>
      </c>
      <c r="G351" s="5">
        <f>IFERROR(Tableau1[[#This Row],[Rebuts]]/Tableau1[[#This Row],[Pièces produites]],"")</f>
        <v>5.3846153846153849E-2</v>
      </c>
      <c r="H351" s="32">
        <f>IF(Tableau1[[#This Row],[Date]]&lt;&gt;"",$M$13,"")</f>
        <v>180</v>
      </c>
      <c r="I351" s="5" t="str">
        <f>IF(Tableau1[[#This Row],[Date]]&lt;&gt;"",CONCATENATE("s",WEEKNUM(Tableau1[[#This Row],[Date]],21)," - ",YEAR(Tableau1[[#This Row],[Date]])),"")</f>
        <v>s35 - 2019</v>
      </c>
      <c r="J351" s="9" t="str">
        <f>IF(Tableau1[[#This Row],[Date]]&lt;&gt;"",TEXT(Tableau1[[#This Row],[Date]],"mmm"),"")</f>
        <v>août</v>
      </c>
      <c r="K351"/>
    </row>
    <row r="352" spans="1:11" x14ac:dyDescent="0.25">
      <c r="A352" s="76">
        <v>43707</v>
      </c>
      <c r="B352" s="77" t="s">
        <v>8</v>
      </c>
      <c r="C352" s="77" t="s">
        <v>11</v>
      </c>
      <c r="D352" s="77">
        <v>290</v>
      </c>
      <c r="E352" s="77">
        <v>5</v>
      </c>
      <c r="F352" s="15">
        <f>IF(Tableau1[[#This Row],[Date]]&lt;&gt;"",Tableau1[[#This Row],[Pièces produites]]-Tableau1[[#This Row],[Rebuts]],"")</f>
        <v>285</v>
      </c>
      <c r="G352" s="5">
        <f>IFERROR(Tableau1[[#This Row],[Rebuts]]/Tableau1[[#This Row],[Pièces produites]],"")</f>
        <v>1.7241379310344827E-2</v>
      </c>
      <c r="H352" s="32">
        <f>IF(Tableau1[[#This Row],[Date]]&lt;&gt;"",$M$13,"")</f>
        <v>180</v>
      </c>
      <c r="I352" s="5" t="str">
        <f>IF(Tableau1[[#This Row],[Date]]&lt;&gt;"",CONCATENATE("s",WEEKNUM(Tableau1[[#This Row],[Date]],21)," - ",YEAR(Tableau1[[#This Row],[Date]])),"")</f>
        <v>s35 - 2019</v>
      </c>
      <c r="J352" s="9" t="str">
        <f>IF(Tableau1[[#This Row],[Date]]&lt;&gt;"",TEXT(Tableau1[[#This Row],[Date]],"mmm"),"")</f>
        <v>août</v>
      </c>
      <c r="K352"/>
    </row>
    <row r="353" spans="1:11" x14ac:dyDescent="0.25">
      <c r="A353" s="76">
        <v>43707</v>
      </c>
      <c r="B353" s="77" t="s">
        <v>8</v>
      </c>
      <c r="C353" s="77" t="s">
        <v>12</v>
      </c>
      <c r="D353" s="77">
        <v>251</v>
      </c>
      <c r="E353" s="77">
        <v>4</v>
      </c>
      <c r="F353" s="15">
        <f>IF(Tableau1[[#This Row],[Date]]&lt;&gt;"",Tableau1[[#This Row],[Pièces produites]]-Tableau1[[#This Row],[Rebuts]],"")</f>
        <v>247</v>
      </c>
      <c r="G353" s="5">
        <f>IFERROR(Tableau1[[#This Row],[Rebuts]]/Tableau1[[#This Row],[Pièces produites]],"")</f>
        <v>1.5936254980079681E-2</v>
      </c>
      <c r="H353" s="32">
        <f>IF(Tableau1[[#This Row],[Date]]&lt;&gt;"",$M$13,"")</f>
        <v>180</v>
      </c>
      <c r="I353" s="5" t="str">
        <f>IF(Tableau1[[#This Row],[Date]]&lt;&gt;"",CONCATENATE("s",WEEKNUM(Tableau1[[#This Row],[Date]],21)," - ",YEAR(Tableau1[[#This Row],[Date]])),"")</f>
        <v>s35 - 2019</v>
      </c>
      <c r="J353" s="9" t="str">
        <f>IF(Tableau1[[#This Row],[Date]]&lt;&gt;"",TEXT(Tableau1[[#This Row],[Date]],"mmm"),"")</f>
        <v>août</v>
      </c>
      <c r="K353"/>
    </row>
    <row r="354" spans="1:11" x14ac:dyDescent="0.25">
      <c r="A354" s="76">
        <v>43707</v>
      </c>
      <c r="B354" s="77" t="s">
        <v>9</v>
      </c>
      <c r="C354" s="77" t="s">
        <v>11</v>
      </c>
      <c r="D354" s="77">
        <v>239</v>
      </c>
      <c r="E354" s="77">
        <v>5</v>
      </c>
      <c r="F354" s="15">
        <f>IF(Tableau1[[#This Row],[Date]]&lt;&gt;"",Tableau1[[#This Row],[Pièces produites]]-Tableau1[[#This Row],[Rebuts]],"")</f>
        <v>234</v>
      </c>
      <c r="G354" s="5">
        <f>IFERROR(Tableau1[[#This Row],[Rebuts]]/Tableau1[[#This Row],[Pièces produites]],"")</f>
        <v>2.0920502092050208E-2</v>
      </c>
      <c r="H354" s="32">
        <f>IF(Tableau1[[#This Row],[Date]]&lt;&gt;"",$M$13,"")</f>
        <v>180</v>
      </c>
      <c r="I354" s="5" t="str">
        <f>IF(Tableau1[[#This Row],[Date]]&lt;&gt;"",CONCATENATE("s",WEEKNUM(Tableau1[[#This Row],[Date]],21)," - ",YEAR(Tableau1[[#This Row],[Date]])),"")</f>
        <v>s35 - 2019</v>
      </c>
      <c r="J354" s="9" t="str">
        <f>IF(Tableau1[[#This Row],[Date]]&lt;&gt;"",TEXT(Tableau1[[#This Row],[Date]],"mmm"),"")</f>
        <v>août</v>
      </c>
      <c r="K354"/>
    </row>
    <row r="355" spans="1:11" x14ac:dyDescent="0.25">
      <c r="A355" s="76">
        <v>43707</v>
      </c>
      <c r="B355" s="77" t="s">
        <v>9</v>
      </c>
      <c r="C355" s="77" t="s">
        <v>12</v>
      </c>
      <c r="D355" s="77">
        <v>208</v>
      </c>
      <c r="E355" s="77">
        <v>3</v>
      </c>
      <c r="F355" s="15">
        <f>IF(Tableau1[[#This Row],[Date]]&lt;&gt;"",Tableau1[[#This Row],[Pièces produites]]-Tableau1[[#This Row],[Rebuts]],"")</f>
        <v>205</v>
      </c>
      <c r="G355" s="5">
        <f>IFERROR(Tableau1[[#This Row],[Rebuts]]/Tableau1[[#This Row],[Pièces produites]],"")</f>
        <v>1.4423076923076924E-2</v>
      </c>
      <c r="H355" s="32">
        <f>IF(Tableau1[[#This Row],[Date]]&lt;&gt;"",$M$13,"")</f>
        <v>180</v>
      </c>
      <c r="I355" s="5" t="str">
        <f>IF(Tableau1[[#This Row],[Date]]&lt;&gt;"",CONCATENATE("s",WEEKNUM(Tableau1[[#This Row],[Date]],21)," - ",YEAR(Tableau1[[#This Row],[Date]])),"")</f>
        <v>s35 - 2019</v>
      </c>
      <c r="J355" s="9" t="str">
        <f>IF(Tableau1[[#This Row],[Date]]&lt;&gt;"",TEXT(Tableau1[[#This Row],[Date]],"mmm"),"")</f>
        <v>août</v>
      </c>
      <c r="K355"/>
    </row>
    <row r="356" spans="1:11" x14ac:dyDescent="0.25">
      <c r="A356" s="76">
        <v>43708</v>
      </c>
      <c r="B356" s="77" t="s">
        <v>7</v>
      </c>
      <c r="C356" s="77" t="s">
        <v>11</v>
      </c>
      <c r="D356" s="77">
        <v>286</v>
      </c>
      <c r="E356" s="77">
        <v>4</v>
      </c>
      <c r="F356" s="15">
        <f>IF(Tableau1[[#This Row],[Date]]&lt;&gt;"",Tableau1[[#This Row],[Pièces produites]]-Tableau1[[#This Row],[Rebuts]],"")</f>
        <v>282</v>
      </c>
      <c r="G356" s="5">
        <f>IFERROR(Tableau1[[#This Row],[Rebuts]]/Tableau1[[#This Row],[Pièces produites]],"")</f>
        <v>1.3986013986013986E-2</v>
      </c>
      <c r="H356" s="32">
        <f>IF(Tableau1[[#This Row],[Date]]&lt;&gt;"",$M$13,"")</f>
        <v>180</v>
      </c>
      <c r="I356" s="5" t="str">
        <f>IF(Tableau1[[#This Row],[Date]]&lt;&gt;"",CONCATENATE("s",WEEKNUM(Tableau1[[#This Row],[Date]],21)," - ",YEAR(Tableau1[[#This Row],[Date]])),"")</f>
        <v>s35 - 2019</v>
      </c>
      <c r="J356" s="9" t="str">
        <f>IF(Tableau1[[#This Row],[Date]]&lt;&gt;"",TEXT(Tableau1[[#This Row],[Date]],"mmm"),"")</f>
        <v>août</v>
      </c>
      <c r="K356"/>
    </row>
    <row r="357" spans="1:11" x14ac:dyDescent="0.25">
      <c r="A357" s="76">
        <v>43708</v>
      </c>
      <c r="B357" s="77" t="s">
        <v>7</v>
      </c>
      <c r="C357" s="77" t="s">
        <v>12</v>
      </c>
      <c r="D357" s="77">
        <v>233</v>
      </c>
      <c r="E357" s="77">
        <v>2</v>
      </c>
      <c r="F357" s="15">
        <f>IF(Tableau1[[#This Row],[Date]]&lt;&gt;"",Tableau1[[#This Row],[Pièces produites]]-Tableau1[[#This Row],[Rebuts]],"")</f>
        <v>231</v>
      </c>
      <c r="G357" s="5">
        <f>IFERROR(Tableau1[[#This Row],[Rebuts]]/Tableau1[[#This Row],[Pièces produites]],"")</f>
        <v>8.5836909871244635E-3</v>
      </c>
      <c r="H357" s="32">
        <f>IF(Tableau1[[#This Row],[Date]]&lt;&gt;"",$M$13,"")</f>
        <v>180</v>
      </c>
      <c r="I357" s="5" t="str">
        <f>IF(Tableau1[[#This Row],[Date]]&lt;&gt;"",CONCATENATE("s",WEEKNUM(Tableau1[[#This Row],[Date]],21)," - ",YEAR(Tableau1[[#This Row],[Date]])),"")</f>
        <v>s35 - 2019</v>
      </c>
      <c r="J357" s="9" t="str">
        <f>IF(Tableau1[[#This Row],[Date]]&lt;&gt;"",TEXT(Tableau1[[#This Row],[Date]],"mmm"),"")</f>
        <v>août</v>
      </c>
      <c r="K357"/>
    </row>
    <row r="358" spans="1:11" x14ac:dyDescent="0.25">
      <c r="A358" s="76">
        <v>43708</v>
      </c>
      <c r="B358" s="77" t="s">
        <v>8</v>
      </c>
      <c r="C358" s="77" t="s">
        <v>11</v>
      </c>
      <c r="D358" s="77">
        <v>302</v>
      </c>
      <c r="E358" s="77">
        <v>16</v>
      </c>
      <c r="F358" s="15">
        <f>IF(Tableau1[[#This Row],[Date]]&lt;&gt;"",Tableau1[[#This Row],[Pièces produites]]-Tableau1[[#This Row],[Rebuts]],"")</f>
        <v>286</v>
      </c>
      <c r="G358" s="5">
        <f>IFERROR(Tableau1[[#This Row],[Rebuts]]/Tableau1[[#This Row],[Pièces produites]],"")</f>
        <v>5.2980132450331126E-2</v>
      </c>
      <c r="H358" s="32">
        <f>IF(Tableau1[[#This Row],[Date]]&lt;&gt;"",$M$13,"")</f>
        <v>180</v>
      </c>
      <c r="I358" s="5" t="str">
        <f>IF(Tableau1[[#This Row],[Date]]&lt;&gt;"",CONCATENATE("s",WEEKNUM(Tableau1[[#This Row],[Date]],21)," - ",YEAR(Tableau1[[#This Row],[Date]])),"")</f>
        <v>s35 - 2019</v>
      </c>
      <c r="J358" s="9" t="str">
        <f>IF(Tableau1[[#This Row],[Date]]&lt;&gt;"",TEXT(Tableau1[[#This Row],[Date]],"mmm"),"")</f>
        <v>août</v>
      </c>
      <c r="K358"/>
    </row>
    <row r="359" spans="1:11" x14ac:dyDescent="0.25">
      <c r="A359" s="76">
        <v>43708</v>
      </c>
      <c r="B359" s="77" t="s">
        <v>8</v>
      </c>
      <c r="C359" s="77" t="s">
        <v>12</v>
      </c>
      <c r="D359" s="77">
        <v>252</v>
      </c>
      <c r="E359" s="77">
        <v>10</v>
      </c>
      <c r="F359" s="15">
        <f>IF(Tableau1[[#This Row],[Date]]&lt;&gt;"",Tableau1[[#This Row],[Pièces produites]]-Tableau1[[#This Row],[Rebuts]],"")</f>
        <v>242</v>
      </c>
      <c r="G359" s="5">
        <f>IFERROR(Tableau1[[#This Row],[Rebuts]]/Tableau1[[#This Row],[Pièces produites]],"")</f>
        <v>3.968253968253968E-2</v>
      </c>
      <c r="H359" s="32">
        <f>IF(Tableau1[[#This Row],[Date]]&lt;&gt;"",$M$13,"")</f>
        <v>180</v>
      </c>
      <c r="I359" s="5" t="str">
        <f>IF(Tableau1[[#This Row],[Date]]&lt;&gt;"",CONCATENATE("s",WEEKNUM(Tableau1[[#This Row],[Date]],21)," - ",YEAR(Tableau1[[#This Row],[Date]])),"")</f>
        <v>s35 - 2019</v>
      </c>
      <c r="J359" s="9" t="str">
        <f>IF(Tableau1[[#This Row],[Date]]&lt;&gt;"",TEXT(Tableau1[[#This Row],[Date]],"mmm"),"")</f>
        <v>août</v>
      </c>
      <c r="K359"/>
    </row>
    <row r="360" spans="1:11" x14ac:dyDescent="0.25">
      <c r="A360" s="76">
        <v>43708</v>
      </c>
      <c r="B360" s="77" t="s">
        <v>9</v>
      </c>
      <c r="C360" s="77" t="s">
        <v>11</v>
      </c>
      <c r="D360" s="77">
        <v>228</v>
      </c>
      <c r="E360" s="77">
        <v>3</v>
      </c>
      <c r="F360" s="15">
        <f>IF(Tableau1[[#This Row],[Date]]&lt;&gt;"",Tableau1[[#This Row],[Pièces produites]]-Tableau1[[#This Row],[Rebuts]],"")</f>
        <v>225</v>
      </c>
      <c r="G360" s="5">
        <f>IFERROR(Tableau1[[#This Row],[Rebuts]]/Tableau1[[#This Row],[Pièces produites]],"")</f>
        <v>1.3157894736842105E-2</v>
      </c>
      <c r="H360" s="32">
        <f>IF(Tableau1[[#This Row],[Date]]&lt;&gt;"",$M$13,"")</f>
        <v>180</v>
      </c>
      <c r="I360" s="5" t="str">
        <f>IF(Tableau1[[#This Row],[Date]]&lt;&gt;"",CONCATENATE("s",WEEKNUM(Tableau1[[#This Row],[Date]],21)," - ",YEAR(Tableau1[[#This Row],[Date]])),"")</f>
        <v>s35 - 2019</v>
      </c>
      <c r="J360" s="9" t="str">
        <f>IF(Tableau1[[#This Row],[Date]]&lt;&gt;"",TEXT(Tableau1[[#This Row],[Date]],"mmm"),"")</f>
        <v>août</v>
      </c>
      <c r="K360"/>
    </row>
    <row r="361" spans="1:11" x14ac:dyDescent="0.25">
      <c r="A361" s="76">
        <v>43708</v>
      </c>
      <c r="B361" s="77" t="s">
        <v>9</v>
      </c>
      <c r="C361" s="77" t="s">
        <v>12</v>
      </c>
      <c r="D361" s="77">
        <v>193</v>
      </c>
      <c r="E361" s="77">
        <v>7</v>
      </c>
      <c r="F361" s="15">
        <f>IF(Tableau1[[#This Row],[Date]]&lt;&gt;"",Tableau1[[#This Row],[Pièces produites]]-Tableau1[[#This Row],[Rebuts]],"")</f>
        <v>186</v>
      </c>
      <c r="G361" s="5">
        <f>IFERROR(Tableau1[[#This Row],[Rebuts]]/Tableau1[[#This Row],[Pièces produites]],"")</f>
        <v>3.6269430051813469E-2</v>
      </c>
      <c r="H361" s="32">
        <f>IF(Tableau1[[#This Row],[Date]]&lt;&gt;"",$M$13,"")</f>
        <v>180</v>
      </c>
      <c r="I361" s="5" t="str">
        <f>IF(Tableau1[[#This Row],[Date]]&lt;&gt;"",CONCATENATE("s",WEEKNUM(Tableau1[[#This Row],[Date]],21)," - ",YEAR(Tableau1[[#This Row],[Date]])),"")</f>
        <v>s35 - 2019</v>
      </c>
      <c r="J361" s="9" t="str">
        <f>IF(Tableau1[[#This Row],[Date]]&lt;&gt;"",TEXT(Tableau1[[#This Row],[Date]],"mmm"),"")</f>
        <v>août</v>
      </c>
      <c r="K361"/>
    </row>
    <row r="362" spans="1:11" x14ac:dyDescent="0.25">
      <c r="A362" s="76">
        <v>43710</v>
      </c>
      <c r="B362" s="77" t="s">
        <v>7</v>
      </c>
      <c r="C362" s="77" t="s">
        <v>11</v>
      </c>
      <c r="D362" s="77">
        <v>254</v>
      </c>
      <c r="E362" s="77">
        <v>3</v>
      </c>
      <c r="F362" s="15">
        <f>IF(Tableau1[[#This Row],[Date]]&lt;&gt;"",Tableau1[[#This Row],[Pièces produites]]-Tableau1[[#This Row],[Rebuts]],"")</f>
        <v>251</v>
      </c>
      <c r="G362" s="5">
        <f>IFERROR(Tableau1[[#This Row],[Rebuts]]/Tableau1[[#This Row],[Pièces produites]],"")</f>
        <v>1.1811023622047244E-2</v>
      </c>
      <c r="H362" s="32">
        <f>IF(Tableau1[[#This Row],[Date]]&lt;&gt;"",$M$13,"")</f>
        <v>180</v>
      </c>
      <c r="I362" s="5" t="str">
        <f>IF(Tableau1[[#This Row],[Date]]&lt;&gt;"",CONCATENATE("s",WEEKNUM(Tableau1[[#This Row],[Date]],21)," - ",YEAR(Tableau1[[#This Row],[Date]])),"")</f>
        <v>s36 - 2019</v>
      </c>
      <c r="J362" s="9" t="str">
        <f>IF(Tableau1[[#This Row],[Date]]&lt;&gt;"",TEXT(Tableau1[[#This Row],[Date]],"mmm"),"")</f>
        <v>sept</v>
      </c>
      <c r="K362"/>
    </row>
    <row r="363" spans="1:11" x14ac:dyDescent="0.25">
      <c r="A363" s="76">
        <v>43710</v>
      </c>
      <c r="B363" s="77" t="s">
        <v>7</v>
      </c>
      <c r="C363" s="77" t="s">
        <v>12</v>
      </c>
      <c r="D363" s="77">
        <v>311</v>
      </c>
      <c r="E363" s="77">
        <v>5</v>
      </c>
      <c r="F363" s="15">
        <f>IF(Tableau1[[#This Row],[Date]]&lt;&gt;"",Tableau1[[#This Row],[Pièces produites]]-Tableau1[[#This Row],[Rebuts]],"")</f>
        <v>306</v>
      </c>
      <c r="G363" s="5">
        <f>IFERROR(Tableau1[[#This Row],[Rebuts]]/Tableau1[[#This Row],[Pièces produites]],"")</f>
        <v>1.607717041800643E-2</v>
      </c>
      <c r="H363" s="32">
        <f>IF(Tableau1[[#This Row],[Date]]&lt;&gt;"",$M$13,"")</f>
        <v>180</v>
      </c>
      <c r="I363" s="5" t="str">
        <f>IF(Tableau1[[#This Row],[Date]]&lt;&gt;"",CONCATENATE("s",WEEKNUM(Tableau1[[#This Row],[Date]],21)," - ",YEAR(Tableau1[[#This Row],[Date]])),"")</f>
        <v>s36 - 2019</v>
      </c>
      <c r="J363" s="9" t="str">
        <f>IF(Tableau1[[#This Row],[Date]]&lt;&gt;"",TEXT(Tableau1[[#This Row],[Date]],"mmm"),"")</f>
        <v>sept</v>
      </c>
      <c r="K363"/>
    </row>
    <row r="364" spans="1:11" x14ac:dyDescent="0.25">
      <c r="A364" s="76">
        <v>43710</v>
      </c>
      <c r="B364" s="77" t="s">
        <v>8</v>
      </c>
      <c r="C364" s="77" t="s">
        <v>11</v>
      </c>
      <c r="D364" s="77">
        <v>307</v>
      </c>
      <c r="E364" s="77">
        <v>13</v>
      </c>
      <c r="F364" s="15">
        <f>IF(Tableau1[[#This Row],[Date]]&lt;&gt;"",Tableau1[[#This Row],[Pièces produites]]-Tableau1[[#This Row],[Rebuts]],"")</f>
        <v>294</v>
      </c>
      <c r="G364" s="5">
        <f>IFERROR(Tableau1[[#This Row],[Rebuts]]/Tableau1[[#This Row],[Pièces produites]],"")</f>
        <v>4.2345276872964167E-2</v>
      </c>
      <c r="H364" s="32">
        <f>IF(Tableau1[[#This Row],[Date]]&lt;&gt;"",$M$13,"")</f>
        <v>180</v>
      </c>
      <c r="I364" s="5" t="str">
        <f>IF(Tableau1[[#This Row],[Date]]&lt;&gt;"",CONCATENATE("s",WEEKNUM(Tableau1[[#This Row],[Date]],21)," - ",YEAR(Tableau1[[#This Row],[Date]])),"")</f>
        <v>s36 - 2019</v>
      </c>
      <c r="J364" s="9" t="str">
        <f>IF(Tableau1[[#This Row],[Date]]&lt;&gt;"",TEXT(Tableau1[[#This Row],[Date]],"mmm"),"")</f>
        <v>sept</v>
      </c>
      <c r="K364"/>
    </row>
    <row r="365" spans="1:11" x14ac:dyDescent="0.25">
      <c r="A365" s="76">
        <v>43710</v>
      </c>
      <c r="B365" s="77" t="s">
        <v>8</v>
      </c>
      <c r="C365" s="77" t="s">
        <v>12</v>
      </c>
      <c r="D365" s="77">
        <v>272</v>
      </c>
      <c r="E365" s="77">
        <v>5</v>
      </c>
      <c r="F365" s="15">
        <f>IF(Tableau1[[#This Row],[Date]]&lt;&gt;"",Tableau1[[#This Row],[Pièces produites]]-Tableau1[[#This Row],[Rebuts]],"")</f>
        <v>267</v>
      </c>
      <c r="G365" s="5">
        <f>IFERROR(Tableau1[[#This Row],[Rebuts]]/Tableau1[[#This Row],[Pièces produites]],"")</f>
        <v>1.8382352941176471E-2</v>
      </c>
      <c r="H365" s="32">
        <f>IF(Tableau1[[#This Row],[Date]]&lt;&gt;"",$M$13,"")</f>
        <v>180</v>
      </c>
      <c r="I365" s="5" t="str">
        <f>IF(Tableau1[[#This Row],[Date]]&lt;&gt;"",CONCATENATE("s",WEEKNUM(Tableau1[[#This Row],[Date]],21)," - ",YEAR(Tableau1[[#This Row],[Date]])),"")</f>
        <v>s36 - 2019</v>
      </c>
      <c r="J365" s="9" t="str">
        <f>IF(Tableau1[[#This Row],[Date]]&lt;&gt;"",TEXT(Tableau1[[#This Row],[Date]],"mmm"),"")</f>
        <v>sept</v>
      </c>
      <c r="K365"/>
    </row>
    <row r="366" spans="1:11" x14ac:dyDescent="0.25">
      <c r="A366" s="76">
        <v>43710</v>
      </c>
      <c r="B366" s="77" t="s">
        <v>9</v>
      </c>
      <c r="C366" s="77" t="s">
        <v>11</v>
      </c>
      <c r="D366" s="77">
        <v>220</v>
      </c>
      <c r="E366" s="77">
        <v>5</v>
      </c>
      <c r="F366" s="15">
        <f>IF(Tableau1[[#This Row],[Date]]&lt;&gt;"",Tableau1[[#This Row],[Pièces produites]]-Tableau1[[#This Row],[Rebuts]],"")</f>
        <v>215</v>
      </c>
      <c r="G366" s="5">
        <f>IFERROR(Tableau1[[#This Row],[Rebuts]]/Tableau1[[#This Row],[Pièces produites]],"")</f>
        <v>2.2727272727272728E-2</v>
      </c>
      <c r="H366" s="32">
        <f>IF(Tableau1[[#This Row],[Date]]&lt;&gt;"",$M$13,"")</f>
        <v>180</v>
      </c>
      <c r="I366" s="5" t="str">
        <f>IF(Tableau1[[#This Row],[Date]]&lt;&gt;"",CONCATENATE("s",WEEKNUM(Tableau1[[#This Row],[Date]],21)," - ",YEAR(Tableau1[[#This Row],[Date]])),"")</f>
        <v>s36 - 2019</v>
      </c>
      <c r="J366" s="9" t="str">
        <f>IF(Tableau1[[#This Row],[Date]]&lt;&gt;"",TEXT(Tableau1[[#This Row],[Date]],"mmm"),"")</f>
        <v>sept</v>
      </c>
      <c r="K366"/>
    </row>
    <row r="367" spans="1:11" x14ac:dyDescent="0.25">
      <c r="A367" s="76">
        <v>43710</v>
      </c>
      <c r="B367" s="77" t="s">
        <v>9</v>
      </c>
      <c r="C367" s="77" t="s">
        <v>12</v>
      </c>
      <c r="D367" s="77">
        <v>220</v>
      </c>
      <c r="E367" s="77">
        <v>4</v>
      </c>
      <c r="F367" s="15">
        <f>IF(Tableau1[[#This Row],[Date]]&lt;&gt;"",Tableau1[[#This Row],[Pièces produites]]-Tableau1[[#This Row],[Rebuts]],"")</f>
        <v>216</v>
      </c>
      <c r="G367" s="5">
        <f>IFERROR(Tableau1[[#This Row],[Rebuts]]/Tableau1[[#This Row],[Pièces produites]],"")</f>
        <v>1.8181818181818181E-2</v>
      </c>
      <c r="H367" s="32">
        <f>IF(Tableau1[[#This Row],[Date]]&lt;&gt;"",$M$13,"")</f>
        <v>180</v>
      </c>
      <c r="I367" s="5" t="str">
        <f>IF(Tableau1[[#This Row],[Date]]&lt;&gt;"",CONCATENATE("s",WEEKNUM(Tableau1[[#This Row],[Date]],21)," - ",YEAR(Tableau1[[#This Row],[Date]])),"")</f>
        <v>s36 - 2019</v>
      </c>
      <c r="J367" s="9" t="str">
        <f>IF(Tableau1[[#This Row],[Date]]&lt;&gt;"",TEXT(Tableau1[[#This Row],[Date]],"mmm"),"")</f>
        <v>sept</v>
      </c>
      <c r="K367"/>
    </row>
    <row r="368" spans="1:11" x14ac:dyDescent="0.25">
      <c r="A368" s="76">
        <v>43711</v>
      </c>
      <c r="B368" s="77" t="s">
        <v>7</v>
      </c>
      <c r="C368" s="77" t="s">
        <v>11</v>
      </c>
      <c r="D368" s="77">
        <v>244</v>
      </c>
      <c r="E368" s="77">
        <v>5</v>
      </c>
      <c r="F368" s="15">
        <f>IF(Tableau1[[#This Row],[Date]]&lt;&gt;"",Tableau1[[#This Row],[Pièces produites]]-Tableau1[[#This Row],[Rebuts]],"")</f>
        <v>239</v>
      </c>
      <c r="G368" s="5">
        <f>IFERROR(Tableau1[[#This Row],[Rebuts]]/Tableau1[[#This Row],[Pièces produites]],"")</f>
        <v>2.0491803278688523E-2</v>
      </c>
      <c r="H368" s="32">
        <f>IF(Tableau1[[#This Row],[Date]]&lt;&gt;"",$M$13,"")</f>
        <v>180</v>
      </c>
      <c r="I368" s="5" t="str">
        <f>IF(Tableau1[[#This Row],[Date]]&lt;&gt;"",CONCATENATE("s",WEEKNUM(Tableau1[[#This Row],[Date]],21)," - ",YEAR(Tableau1[[#This Row],[Date]])),"")</f>
        <v>s36 - 2019</v>
      </c>
      <c r="J368" s="9" t="str">
        <f>IF(Tableau1[[#This Row],[Date]]&lt;&gt;"",TEXT(Tableau1[[#This Row],[Date]],"mmm"),"")</f>
        <v>sept</v>
      </c>
      <c r="K368"/>
    </row>
    <row r="369" spans="1:11" x14ac:dyDescent="0.25">
      <c r="A369" s="76">
        <v>43711</v>
      </c>
      <c r="B369" s="77" t="s">
        <v>7</v>
      </c>
      <c r="C369" s="77" t="s">
        <v>12</v>
      </c>
      <c r="D369" s="77">
        <v>242</v>
      </c>
      <c r="E369" s="77">
        <v>4</v>
      </c>
      <c r="F369" s="15">
        <f>IF(Tableau1[[#This Row],[Date]]&lt;&gt;"",Tableau1[[#This Row],[Pièces produites]]-Tableau1[[#This Row],[Rebuts]],"")</f>
        <v>238</v>
      </c>
      <c r="G369" s="5">
        <f>IFERROR(Tableau1[[#This Row],[Rebuts]]/Tableau1[[#This Row],[Pièces produites]],"")</f>
        <v>1.6528925619834711E-2</v>
      </c>
      <c r="H369" s="32">
        <f>IF(Tableau1[[#This Row],[Date]]&lt;&gt;"",$M$13,"")</f>
        <v>180</v>
      </c>
      <c r="I369" s="5" t="str">
        <f>IF(Tableau1[[#This Row],[Date]]&lt;&gt;"",CONCATENATE("s",WEEKNUM(Tableau1[[#This Row],[Date]],21)," - ",YEAR(Tableau1[[#This Row],[Date]])),"")</f>
        <v>s36 - 2019</v>
      </c>
      <c r="J369" s="9" t="str">
        <f>IF(Tableau1[[#This Row],[Date]]&lt;&gt;"",TEXT(Tableau1[[#This Row],[Date]],"mmm"),"")</f>
        <v>sept</v>
      </c>
      <c r="K369"/>
    </row>
    <row r="370" spans="1:11" x14ac:dyDescent="0.25">
      <c r="A370" s="76">
        <v>43711</v>
      </c>
      <c r="B370" s="77" t="s">
        <v>8</v>
      </c>
      <c r="C370" s="77" t="s">
        <v>11</v>
      </c>
      <c r="D370" s="77">
        <v>253</v>
      </c>
      <c r="E370" s="77">
        <v>13</v>
      </c>
      <c r="F370" s="15">
        <f>IF(Tableau1[[#This Row],[Date]]&lt;&gt;"",Tableau1[[#This Row],[Pièces produites]]-Tableau1[[#This Row],[Rebuts]],"")</f>
        <v>240</v>
      </c>
      <c r="G370" s="5">
        <f>IFERROR(Tableau1[[#This Row],[Rebuts]]/Tableau1[[#This Row],[Pièces produites]],"")</f>
        <v>5.1383399209486168E-2</v>
      </c>
      <c r="H370" s="32">
        <f>IF(Tableau1[[#This Row],[Date]]&lt;&gt;"",$M$13,"")</f>
        <v>180</v>
      </c>
      <c r="I370" s="5" t="str">
        <f>IF(Tableau1[[#This Row],[Date]]&lt;&gt;"",CONCATENATE("s",WEEKNUM(Tableau1[[#This Row],[Date]],21)," - ",YEAR(Tableau1[[#This Row],[Date]])),"")</f>
        <v>s36 - 2019</v>
      </c>
      <c r="J370" s="9" t="str">
        <f>IF(Tableau1[[#This Row],[Date]]&lt;&gt;"",TEXT(Tableau1[[#This Row],[Date]],"mmm"),"")</f>
        <v>sept</v>
      </c>
      <c r="K370"/>
    </row>
    <row r="371" spans="1:11" x14ac:dyDescent="0.25">
      <c r="A371" s="76">
        <v>43711</v>
      </c>
      <c r="B371" s="77" t="s">
        <v>8</v>
      </c>
      <c r="C371" s="77" t="s">
        <v>12</v>
      </c>
      <c r="D371" s="77">
        <v>255</v>
      </c>
      <c r="E371" s="77">
        <v>13</v>
      </c>
      <c r="F371" s="15">
        <f>IF(Tableau1[[#This Row],[Date]]&lt;&gt;"",Tableau1[[#This Row],[Pièces produites]]-Tableau1[[#This Row],[Rebuts]],"")</f>
        <v>242</v>
      </c>
      <c r="G371" s="5">
        <f>IFERROR(Tableau1[[#This Row],[Rebuts]]/Tableau1[[#This Row],[Pièces produites]],"")</f>
        <v>5.0980392156862744E-2</v>
      </c>
      <c r="H371" s="32">
        <f>IF(Tableau1[[#This Row],[Date]]&lt;&gt;"",$M$13,"")</f>
        <v>180</v>
      </c>
      <c r="I371" s="5" t="str">
        <f>IF(Tableau1[[#This Row],[Date]]&lt;&gt;"",CONCATENATE("s",WEEKNUM(Tableau1[[#This Row],[Date]],21)," - ",YEAR(Tableau1[[#This Row],[Date]])),"")</f>
        <v>s36 - 2019</v>
      </c>
      <c r="J371" s="9" t="str">
        <f>IF(Tableau1[[#This Row],[Date]]&lt;&gt;"",TEXT(Tableau1[[#This Row],[Date]],"mmm"),"")</f>
        <v>sept</v>
      </c>
      <c r="K371"/>
    </row>
    <row r="372" spans="1:11" x14ac:dyDescent="0.25">
      <c r="A372" s="76">
        <v>43711</v>
      </c>
      <c r="B372" s="77" t="s">
        <v>9</v>
      </c>
      <c r="C372" s="77" t="s">
        <v>11</v>
      </c>
      <c r="D372" s="77">
        <v>189</v>
      </c>
      <c r="E372" s="77">
        <v>2</v>
      </c>
      <c r="F372" s="15">
        <f>IF(Tableau1[[#This Row],[Date]]&lt;&gt;"",Tableau1[[#This Row],[Pièces produites]]-Tableau1[[#This Row],[Rebuts]],"")</f>
        <v>187</v>
      </c>
      <c r="G372" s="5">
        <f>IFERROR(Tableau1[[#This Row],[Rebuts]]/Tableau1[[#This Row],[Pièces produites]],"")</f>
        <v>1.0582010582010581E-2</v>
      </c>
      <c r="H372" s="32">
        <f>IF(Tableau1[[#This Row],[Date]]&lt;&gt;"",$M$13,"")</f>
        <v>180</v>
      </c>
      <c r="I372" s="5" t="str">
        <f>IF(Tableau1[[#This Row],[Date]]&lt;&gt;"",CONCATENATE("s",WEEKNUM(Tableau1[[#This Row],[Date]],21)," - ",YEAR(Tableau1[[#This Row],[Date]])),"")</f>
        <v>s36 - 2019</v>
      </c>
      <c r="J372" s="9" t="str">
        <f>IF(Tableau1[[#This Row],[Date]]&lt;&gt;"",TEXT(Tableau1[[#This Row],[Date]],"mmm"),"")</f>
        <v>sept</v>
      </c>
      <c r="K372"/>
    </row>
    <row r="373" spans="1:11" x14ac:dyDescent="0.25">
      <c r="A373" s="76">
        <v>43711</v>
      </c>
      <c r="B373" s="77" t="s">
        <v>9</v>
      </c>
      <c r="C373" s="77" t="s">
        <v>12</v>
      </c>
      <c r="D373" s="77">
        <v>193</v>
      </c>
      <c r="E373" s="77">
        <v>2</v>
      </c>
      <c r="F373" s="15">
        <f>IF(Tableau1[[#This Row],[Date]]&lt;&gt;"",Tableau1[[#This Row],[Pièces produites]]-Tableau1[[#This Row],[Rebuts]],"")</f>
        <v>191</v>
      </c>
      <c r="G373" s="5">
        <f>IFERROR(Tableau1[[#This Row],[Rebuts]]/Tableau1[[#This Row],[Pièces produites]],"")</f>
        <v>1.0362694300518135E-2</v>
      </c>
      <c r="H373" s="32">
        <f>IF(Tableau1[[#This Row],[Date]]&lt;&gt;"",$M$13,"")</f>
        <v>180</v>
      </c>
      <c r="I373" s="5" t="str">
        <f>IF(Tableau1[[#This Row],[Date]]&lt;&gt;"",CONCATENATE("s",WEEKNUM(Tableau1[[#This Row],[Date]],21)," - ",YEAR(Tableau1[[#This Row],[Date]])),"")</f>
        <v>s36 - 2019</v>
      </c>
      <c r="J373" s="9" t="str">
        <f>IF(Tableau1[[#This Row],[Date]]&lt;&gt;"",TEXT(Tableau1[[#This Row],[Date]],"mmm"),"")</f>
        <v>sept</v>
      </c>
      <c r="K373"/>
    </row>
    <row r="374" spans="1:11" x14ac:dyDescent="0.25">
      <c r="A374" s="76">
        <v>43712</v>
      </c>
      <c r="B374" s="77" t="s">
        <v>7</v>
      </c>
      <c r="C374" s="77" t="s">
        <v>11</v>
      </c>
      <c r="D374" s="77">
        <v>294</v>
      </c>
      <c r="E374" s="77">
        <v>6</v>
      </c>
      <c r="F374" s="15">
        <f>IF(Tableau1[[#This Row],[Date]]&lt;&gt;"",Tableau1[[#This Row],[Pièces produites]]-Tableau1[[#This Row],[Rebuts]],"")</f>
        <v>288</v>
      </c>
      <c r="G374" s="5">
        <f>IFERROR(Tableau1[[#This Row],[Rebuts]]/Tableau1[[#This Row],[Pièces produites]],"")</f>
        <v>2.0408163265306121E-2</v>
      </c>
      <c r="H374" s="32">
        <f>IF(Tableau1[[#This Row],[Date]]&lt;&gt;"",$M$13,"")</f>
        <v>180</v>
      </c>
      <c r="I374" s="5" t="str">
        <f>IF(Tableau1[[#This Row],[Date]]&lt;&gt;"",CONCATENATE("s",WEEKNUM(Tableau1[[#This Row],[Date]],21)," - ",YEAR(Tableau1[[#This Row],[Date]])),"")</f>
        <v>s36 - 2019</v>
      </c>
      <c r="J374" s="9" t="str">
        <f>IF(Tableau1[[#This Row],[Date]]&lt;&gt;"",TEXT(Tableau1[[#This Row],[Date]],"mmm"),"")</f>
        <v>sept</v>
      </c>
      <c r="K374"/>
    </row>
    <row r="375" spans="1:11" x14ac:dyDescent="0.25">
      <c r="A375" s="76">
        <v>43712</v>
      </c>
      <c r="B375" s="77" t="s">
        <v>7</v>
      </c>
      <c r="C375" s="77" t="s">
        <v>12</v>
      </c>
      <c r="D375" s="77">
        <v>302</v>
      </c>
      <c r="E375" s="77">
        <v>7</v>
      </c>
      <c r="F375" s="15">
        <f>IF(Tableau1[[#This Row],[Date]]&lt;&gt;"",Tableau1[[#This Row],[Pièces produites]]-Tableau1[[#This Row],[Rebuts]],"")</f>
        <v>295</v>
      </c>
      <c r="G375" s="5">
        <f>IFERROR(Tableau1[[#This Row],[Rebuts]]/Tableau1[[#This Row],[Pièces produites]],"")</f>
        <v>2.3178807947019868E-2</v>
      </c>
      <c r="H375" s="32">
        <f>IF(Tableau1[[#This Row],[Date]]&lt;&gt;"",$M$13,"")</f>
        <v>180</v>
      </c>
      <c r="I375" s="5" t="str">
        <f>IF(Tableau1[[#This Row],[Date]]&lt;&gt;"",CONCATENATE("s",WEEKNUM(Tableau1[[#This Row],[Date]],21)," - ",YEAR(Tableau1[[#This Row],[Date]])),"")</f>
        <v>s36 - 2019</v>
      </c>
      <c r="J375" s="9" t="str">
        <f>IF(Tableau1[[#This Row],[Date]]&lt;&gt;"",TEXT(Tableau1[[#This Row],[Date]],"mmm"),"")</f>
        <v>sept</v>
      </c>
      <c r="K375"/>
    </row>
    <row r="376" spans="1:11" x14ac:dyDescent="0.25">
      <c r="A376" s="76">
        <v>43712</v>
      </c>
      <c r="B376" s="77" t="s">
        <v>8</v>
      </c>
      <c r="C376" s="77" t="s">
        <v>11</v>
      </c>
      <c r="D376" s="77">
        <v>284</v>
      </c>
      <c r="E376" s="77">
        <v>15</v>
      </c>
      <c r="F376" s="15">
        <f>IF(Tableau1[[#This Row],[Date]]&lt;&gt;"",Tableau1[[#This Row],[Pièces produites]]-Tableau1[[#This Row],[Rebuts]],"")</f>
        <v>269</v>
      </c>
      <c r="G376" s="5">
        <f>IFERROR(Tableau1[[#This Row],[Rebuts]]/Tableau1[[#This Row],[Pièces produites]],"")</f>
        <v>5.2816901408450703E-2</v>
      </c>
      <c r="H376" s="32">
        <f>IF(Tableau1[[#This Row],[Date]]&lt;&gt;"",$M$13,"")</f>
        <v>180</v>
      </c>
      <c r="I376" s="5" t="str">
        <f>IF(Tableau1[[#This Row],[Date]]&lt;&gt;"",CONCATENATE("s",WEEKNUM(Tableau1[[#This Row],[Date]],21)," - ",YEAR(Tableau1[[#This Row],[Date]])),"")</f>
        <v>s36 - 2019</v>
      </c>
      <c r="J376" s="9" t="str">
        <f>IF(Tableau1[[#This Row],[Date]]&lt;&gt;"",TEXT(Tableau1[[#This Row],[Date]],"mmm"),"")</f>
        <v>sept</v>
      </c>
      <c r="K376"/>
    </row>
    <row r="377" spans="1:11" x14ac:dyDescent="0.25">
      <c r="A377" s="76">
        <v>43712</v>
      </c>
      <c r="B377" s="77" t="s">
        <v>8</v>
      </c>
      <c r="C377" s="77" t="s">
        <v>12</v>
      </c>
      <c r="D377" s="77">
        <v>285</v>
      </c>
      <c r="E377" s="77">
        <v>6</v>
      </c>
      <c r="F377" s="15">
        <f>IF(Tableau1[[#This Row],[Date]]&lt;&gt;"",Tableau1[[#This Row],[Pièces produites]]-Tableau1[[#This Row],[Rebuts]],"")</f>
        <v>279</v>
      </c>
      <c r="G377" s="5">
        <f>IFERROR(Tableau1[[#This Row],[Rebuts]]/Tableau1[[#This Row],[Pièces produites]],"")</f>
        <v>2.1052631578947368E-2</v>
      </c>
      <c r="H377" s="32">
        <f>IF(Tableau1[[#This Row],[Date]]&lt;&gt;"",$M$13,"")</f>
        <v>180</v>
      </c>
      <c r="I377" s="5" t="str">
        <f>IF(Tableau1[[#This Row],[Date]]&lt;&gt;"",CONCATENATE("s",WEEKNUM(Tableau1[[#This Row],[Date]],21)," - ",YEAR(Tableau1[[#This Row],[Date]])),"")</f>
        <v>s36 - 2019</v>
      </c>
      <c r="J377" s="9" t="str">
        <f>IF(Tableau1[[#This Row],[Date]]&lt;&gt;"",TEXT(Tableau1[[#This Row],[Date]],"mmm"),"")</f>
        <v>sept</v>
      </c>
      <c r="K377"/>
    </row>
    <row r="378" spans="1:11" x14ac:dyDescent="0.25">
      <c r="A378" s="76">
        <v>43712</v>
      </c>
      <c r="B378" s="77" t="s">
        <v>9</v>
      </c>
      <c r="C378" s="77" t="s">
        <v>11</v>
      </c>
      <c r="D378" s="77">
        <v>207</v>
      </c>
      <c r="E378" s="77">
        <v>5</v>
      </c>
      <c r="F378" s="15">
        <f>IF(Tableau1[[#This Row],[Date]]&lt;&gt;"",Tableau1[[#This Row],[Pièces produites]]-Tableau1[[#This Row],[Rebuts]],"")</f>
        <v>202</v>
      </c>
      <c r="G378" s="5">
        <f>IFERROR(Tableau1[[#This Row],[Rebuts]]/Tableau1[[#This Row],[Pièces produites]],"")</f>
        <v>2.4154589371980676E-2</v>
      </c>
      <c r="H378" s="32">
        <f>IF(Tableau1[[#This Row],[Date]]&lt;&gt;"",$M$13,"")</f>
        <v>180</v>
      </c>
      <c r="I378" s="5" t="str">
        <f>IF(Tableau1[[#This Row],[Date]]&lt;&gt;"",CONCATENATE("s",WEEKNUM(Tableau1[[#This Row],[Date]],21)," - ",YEAR(Tableau1[[#This Row],[Date]])),"")</f>
        <v>s36 - 2019</v>
      </c>
      <c r="J378" s="9" t="str">
        <f>IF(Tableau1[[#This Row],[Date]]&lt;&gt;"",TEXT(Tableau1[[#This Row],[Date]],"mmm"),"")</f>
        <v>sept</v>
      </c>
      <c r="K378"/>
    </row>
    <row r="379" spans="1:11" x14ac:dyDescent="0.25">
      <c r="A379" s="76">
        <v>43712</v>
      </c>
      <c r="B379" s="77" t="s">
        <v>9</v>
      </c>
      <c r="C379" s="77" t="s">
        <v>12</v>
      </c>
      <c r="D379" s="77">
        <v>202</v>
      </c>
      <c r="E379" s="77">
        <v>7</v>
      </c>
      <c r="F379" s="15">
        <f>IF(Tableau1[[#This Row],[Date]]&lt;&gt;"",Tableau1[[#This Row],[Pièces produites]]-Tableau1[[#This Row],[Rebuts]],"")</f>
        <v>195</v>
      </c>
      <c r="G379" s="5">
        <f>IFERROR(Tableau1[[#This Row],[Rebuts]]/Tableau1[[#This Row],[Pièces produites]],"")</f>
        <v>3.4653465346534656E-2</v>
      </c>
      <c r="H379" s="32">
        <f>IF(Tableau1[[#This Row],[Date]]&lt;&gt;"",$M$13,"")</f>
        <v>180</v>
      </c>
      <c r="I379" s="5" t="str">
        <f>IF(Tableau1[[#This Row],[Date]]&lt;&gt;"",CONCATENATE("s",WEEKNUM(Tableau1[[#This Row],[Date]],21)," - ",YEAR(Tableau1[[#This Row],[Date]])),"")</f>
        <v>s36 - 2019</v>
      </c>
      <c r="J379" s="9" t="str">
        <f>IF(Tableau1[[#This Row],[Date]]&lt;&gt;"",TEXT(Tableau1[[#This Row],[Date]],"mmm"),"")</f>
        <v>sept</v>
      </c>
      <c r="K379"/>
    </row>
    <row r="380" spans="1:11" x14ac:dyDescent="0.25">
      <c r="A380" s="76">
        <v>43713</v>
      </c>
      <c r="B380" s="77" t="s">
        <v>7</v>
      </c>
      <c r="C380" s="77" t="s">
        <v>11</v>
      </c>
      <c r="D380" s="77">
        <v>254</v>
      </c>
      <c r="E380" s="77">
        <v>3</v>
      </c>
      <c r="F380" s="15">
        <f>IF(Tableau1[[#This Row],[Date]]&lt;&gt;"",Tableau1[[#This Row],[Pièces produites]]-Tableau1[[#This Row],[Rebuts]],"")</f>
        <v>251</v>
      </c>
      <c r="G380" s="5">
        <f>IFERROR(Tableau1[[#This Row],[Rebuts]]/Tableau1[[#This Row],[Pièces produites]],"")</f>
        <v>1.1811023622047244E-2</v>
      </c>
      <c r="H380" s="32">
        <f>IF(Tableau1[[#This Row],[Date]]&lt;&gt;"",$M$13,"")</f>
        <v>180</v>
      </c>
      <c r="I380" s="5" t="str">
        <f>IF(Tableau1[[#This Row],[Date]]&lt;&gt;"",CONCATENATE("s",WEEKNUM(Tableau1[[#This Row],[Date]],21)," - ",YEAR(Tableau1[[#This Row],[Date]])),"")</f>
        <v>s36 - 2019</v>
      </c>
      <c r="J380" s="9" t="str">
        <f>IF(Tableau1[[#This Row],[Date]]&lt;&gt;"",TEXT(Tableau1[[#This Row],[Date]],"mmm"),"")</f>
        <v>sept</v>
      </c>
      <c r="K380"/>
    </row>
    <row r="381" spans="1:11" x14ac:dyDescent="0.25">
      <c r="A381" s="76">
        <v>43713</v>
      </c>
      <c r="B381" s="77" t="s">
        <v>7</v>
      </c>
      <c r="C381" s="77" t="s">
        <v>12</v>
      </c>
      <c r="D381" s="77">
        <v>306</v>
      </c>
      <c r="E381" s="77">
        <v>4</v>
      </c>
      <c r="F381" s="15">
        <f>IF(Tableau1[[#This Row],[Date]]&lt;&gt;"",Tableau1[[#This Row],[Pièces produites]]-Tableau1[[#This Row],[Rebuts]],"")</f>
        <v>302</v>
      </c>
      <c r="G381" s="5">
        <f>IFERROR(Tableau1[[#This Row],[Rebuts]]/Tableau1[[#This Row],[Pièces produites]],"")</f>
        <v>1.3071895424836602E-2</v>
      </c>
      <c r="H381" s="32">
        <f>IF(Tableau1[[#This Row],[Date]]&lt;&gt;"",$M$13,"")</f>
        <v>180</v>
      </c>
      <c r="I381" s="5" t="str">
        <f>IF(Tableau1[[#This Row],[Date]]&lt;&gt;"",CONCATENATE("s",WEEKNUM(Tableau1[[#This Row],[Date]],21)," - ",YEAR(Tableau1[[#This Row],[Date]])),"")</f>
        <v>s36 - 2019</v>
      </c>
      <c r="J381" s="9" t="str">
        <f>IF(Tableau1[[#This Row],[Date]]&lt;&gt;"",TEXT(Tableau1[[#This Row],[Date]],"mmm"),"")</f>
        <v>sept</v>
      </c>
      <c r="K381"/>
    </row>
    <row r="382" spans="1:11" x14ac:dyDescent="0.25">
      <c r="A382" s="76">
        <v>43713</v>
      </c>
      <c r="B382" s="77" t="s">
        <v>8</v>
      </c>
      <c r="C382" s="77" t="s">
        <v>11</v>
      </c>
      <c r="D382" s="77">
        <v>285</v>
      </c>
      <c r="E382" s="77">
        <v>4</v>
      </c>
      <c r="F382" s="15">
        <f>IF(Tableau1[[#This Row],[Date]]&lt;&gt;"",Tableau1[[#This Row],[Pièces produites]]-Tableau1[[#This Row],[Rebuts]],"")</f>
        <v>281</v>
      </c>
      <c r="G382" s="5">
        <f>IFERROR(Tableau1[[#This Row],[Rebuts]]/Tableau1[[#This Row],[Pièces produites]],"")</f>
        <v>1.4035087719298246E-2</v>
      </c>
      <c r="H382" s="32">
        <f>IF(Tableau1[[#This Row],[Date]]&lt;&gt;"",$M$13,"")</f>
        <v>180</v>
      </c>
      <c r="I382" s="5" t="str">
        <f>IF(Tableau1[[#This Row],[Date]]&lt;&gt;"",CONCATENATE("s",WEEKNUM(Tableau1[[#This Row],[Date]],21)," - ",YEAR(Tableau1[[#This Row],[Date]])),"")</f>
        <v>s36 - 2019</v>
      </c>
      <c r="J382" s="9" t="str">
        <f>IF(Tableau1[[#This Row],[Date]]&lt;&gt;"",TEXT(Tableau1[[#This Row],[Date]],"mmm"),"")</f>
        <v>sept</v>
      </c>
      <c r="K382"/>
    </row>
    <row r="383" spans="1:11" x14ac:dyDescent="0.25">
      <c r="A383" s="76">
        <v>43713</v>
      </c>
      <c r="B383" s="77" t="s">
        <v>8</v>
      </c>
      <c r="C383" s="77" t="s">
        <v>12</v>
      </c>
      <c r="D383" s="77">
        <v>264</v>
      </c>
      <c r="E383" s="77">
        <v>6</v>
      </c>
      <c r="F383" s="15">
        <f>IF(Tableau1[[#This Row],[Date]]&lt;&gt;"",Tableau1[[#This Row],[Pièces produites]]-Tableau1[[#This Row],[Rebuts]],"")</f>
        <v>258</v>
      </c>
      <c r="G383" s="5">
        <f>IFERROR(Tableau1[[#This Row],[Rebuts]]/Tableau1[[#This Row],[Pièces produites]],"")</f>
        <v>2.2727272727272728E-2</v>
      </c>
      <c r="H383" s="32">
        <f>IF(Tableau1[[#This Row],[Date]]&lt;&gt;"",$M$13,"")</f>
        <v>180</v>
      </c>
      <c r="I383" s="5" t="str">
        <f>IF(Tableau1[[#This Row],[Date]]&lt;&gt;"",CONCATENATE("s",WEEKNUM(Tableau1[[#This Row],[Date]],21)," - ",YEAR(Tableau1[[#This Row],[Date]])),"")</f>
        <v>s36 - 2019</v>
      </c>
      <c r="J383" s="9" t="str">
        <f>IF(Tableau1[[#This Row],[Date]]&lt;&gt;"",TEXT(Tableau1[[#This Row],[Date]],"mmm"),"")</f>
        <v>sept</v>
      </c>
      <c r="K383"/>
    </row>
    <row r="384" spans="1:11" x14ac:dyDescent="0.25">
      <c r="A384" s="76">
        <v>43713</v>
      </c>
      <c r="B384" s="77" t="s">
        <v>9</v>
      </c>
      <c r="C384" s="77" t="s">
        <v>11</v>
      </c>
      <c r="D384" s="77">
        <v>225</v>
      </c>
      <c r="E384" s="77">
        <v>7</v>
      </c>
      <c r="F384" s="15">
        <f>IF(Tableau1[[#This Row],[Date]]&lt;&gt;"",Tableau1[[#This Row],[Pièces produites]]-Tableau1[[#This Row],[Rebuts]],"")</f>
        <v>218</v>
      </c>
      <c r="G384" s="5">
        <f>IFERROR(Tableau1[[#This Row],[Rebuts]]/Tableau1[[#This Row],[Pièces produites]],"")</f>
        <v>3.111111111111111E-2</v>
      </c>
      <c r="H384" s="32">
        <f>IF(Tableau1[[#This Row],[Date]]&lt;&gt;"",$M$13,"")</f>
        <v>180</v>
      </c>
      <c r="I384" s="5" t="str">
        <f>IF(Tableau1[[#This Row],[Date]]&lt;&gt;"",CONCATENATE("s",WEEKNUM(Tableau1[[#This Row],[Date]],21)," - ",YEAR(Tableau1[[#This Row],[Date]])),"")</f>
        <v>s36 - 2019</v>
      </c>
      <c r="J384" s="9" t="str">
        <f>IF(Tableau1[[#This Row],[Date]]&lt;&gt;"",TEXT(Tableau1[[#This Row],[Date]],"mmm"),"")</f>
        <v>sept</v>
      </c>
      <c r="K384"/>
    </row>
    <row r="385" spans="1:11" x14ac:dyDescent="0.25">
      <c r="A385" s="76">
        <v>43713</v>
      </c>
      <c r="B385" s="77" t="s">
        <v>9</v>
      </c>
      <c r="C385" s="77" t="s">
        <v>12</v>
      </c>
      <c r="D385" s="77">
        <v>211</v>
      </c>
      <c r="E385" s="77">
        <v>6</v>
      </c>
      <c r="F385" s="15">
        <f>IF(Tableau1[[#This Row],[Date]]&lt;&gt;"",Tableau1[[#This Row],[Pièces produites]]-Tableau1[[#This Row],[Rebuts]],"")</f>
        <v>205</v>
      </c>
      <c r="G385" s="5">
        <f>IFERROR(Tableau1[[#This Row],[Rebuts]]/Tableau1[[#This Row],[Pièces produites]],"")</f>
        <v>2.843601895734597E-2</v>
      </c>
      <c r="H385" s="32">
        <f>IF(Tableau1[[#This Row],[Date]]&lt;&gt;"",$M$13,"")</f>
        <v>180</v>
      </c>
      <c r="I385" s="5" t="str">
        <f>IF(Tableau1[[#This Row],[Date]]&lt;&gt;"",CONCATENATE("s",WEEKNUM(Tableau1[[#This Row],[Date]],21)," - ",YEAR(Tableau1[[#This Row],[Date]])),"")</f>
        <v>s36 - 2019</v>
      </c>
      <c r="J385" s="9" t="str">
        <f>IF(Tableau1[[#This Row],[Date]]&lt;&gt;"",TEXT(Tableau1[[#This Row],[Date]],"mmm"),"")</f>
        <v>sept</v>
      </c>
      <c r="K385"/>
    </row>
    <row r="386" spans="1:11" x14ac:dyDescent="0.25">
      <c r="A386" s="76">
        <v>43714</v>
      </c>
      <c r="B386" s="77" t="s">
        <v>7</v>
      </c>
      <c r="C386" s="77" t="s">
        <v>11</v>
      </c>
      <c r="D386" s="77">
        <v>304</v>
      </c>
      <c r="E386" s="77">
        <v>6</v>
      </c>
      <c r="F386" s="15">
        <f>IF(Tableau1[[#This Row],[Date]]&lt;&gt;"",Tableau1[[#This Row],[Pièces produites]]-Tableau1[[#This Row],[Rebuts]],"")</f>
        <v>298</v>
      </c>
      <c r="G386" s="5">
        <f>IFERROR(Tableau1[[#This Row],[Rebuts]]/Tableau1[[#This Row],[Pièces produites]],"")</f>
        <v>1.9736842105263157E-2</v>
      </c>
      <c r="H386" s="32">
        <f>IF(Tableau1[[#This Row],[Date]]&lt;&gt;"",$M$13,"")</f>
        <v>180</v>
      </c>
      <c r="I386" s="5" t="str">
        <f>IF(Tableau1[[#This Row],[Date]]&lt;&gt;"",CONCATENATE("s",WEEKNUM(Tableau1[[#This Row],[Date]],21)," - ",YEAR(Tableau1[[#This Row],[Date]])),"")</f>
        <v>s36 - 2019</v>
      </c>
      <c r="J386" s="9" t="str">
        <f>IF(Tableau1[[#This Row],[Date]]&lt;&gt;"",TEXT(Tableau1[[#This Row],[Date]],"mmm"),"")</f>
        <v>sept</v>
      </c>
      <c r="K386"/>
    </row>
    <row r="387" spans="1:11" x14ac:dyDescent="0.25">
      <c r="A387" s="76">
        <v>43714</v>
      </c>
      <c r="B387" s="77" t="s">
        <v>7</v>
      </c>
      <c r="C387" s="77" t="s">
        <v>12</v>
      </c>
      <c r="D387" s="77">
        <v>0</v>
      </c>
      <c r="E387" s="77">
        <v>0</v>
      </c>
      <c r="F387" s="15">
        <f>IF(Tableau1[[#This Row],[Date]]&lt;&gt;"",Tableau1[[#This Row],[Pièces produites]]-Tableau1[[#This Row],[Rebuts]],"")</f>
        <v>0</v>
      </c>
      <c r="G387" s="5" t="str">
        <f>IFERROR(Tableau1[[#This Row],[Rebuts]]/Tableau1[[#This Row],[Pièces produites]],"")</f>
        <v/>
      </c>
      <c r="H387" s="32">
        <f>IF(Tableau1[[#This Row],[Date]]&lt;&gt;"",$M$13,"")</f>
        <v>180</v>
      </c>
      <c r="I387" s="5" t="str">
        <f>IF(Tableau1[[#This Row],[Date]]&lt;&gt;"",CONCATENATE("s",WEEKNUM(Tableau1[[#This Row],[Date]],21)," - ",YEAR(Tableau1[[#This Row],[Date]])),"")</f>
        <v>s36 - 2019</v>
      </c>
      <c r="J387" s="9" t="str">
        <f>IF(Tableau1[[#This Row],[Date]]&lt;&gt;"",TEXT(Tableau1[[#This Row],[Date]],"mmm"),"")</f>
        <v>sept</v>
      </c>
      <c r="K387"/>
    </row>
    <row r="388" spans="1:11" x14ac:dyDescent="0.25">
      <c r="A388" s="76">
        <v>43714</v>
      </c>
      <c r="B388" s="77" t="s">
        <v>8</v>
      </c>
      <c r="C388" s="77" t="s">
        <v>11</v>
      </c>
      <c r="D388" s="77">
        <v>279</v>
      </c>
      <c r="E388" s="77">
        <v>16</v>
      </c>
      <c r="F388" s="15">
        <f>IF(Tableau1[[#This Row],[Date]]&lt;&gt;"",Tableau1[[#This Row],[Pièces produites]]-Tableau1[[#This Row],[Rebuts]],"")</f>
        <v>263</v>
      </c>
      <c r="G388" s="5">
        <f>IFERROR(Tableau1[[#This Row],[Rebuts]]/Tableau1[[#This Row],[Pièces produites]],"")</f>
        <v>5.7347670250896057E-2</v>
      </c>
      <c r="H388" s="32">
        <f>IF(Tableau1[[#This Row],[Date]]&lt;&gt;"",$M$13,"")</f>
        <v>180</v>
      </c>
      <c r="I388" s="5" t="str">
        <f>IF(Tableau1[[#This Row],[Date]]&lt;&gt;"",CONCATENATE("s",WEEKNUM(Tableau1[[#This Row],[Date]],21)," - ",YEAR(Tableau1[[#This Row],[Date]])),"")</f>
        <v>s36 - 2019</v>
      </c>
      <c r="J388" s="9" t="str">
        <f>IF(Tableau1[[#This Row],[Date]]&lt;&gt;"",TEXT(Tableau1[[#This Row],[Date]],"mmm"),"")</f>
        <v>sept</v>
      </c>
      <c r="K388"/>
    </row>
    <row r="389" spans="1:11" x14ac:dyDescent="0.25">
      <c r="A389" s="76">
        <v>43714</v>
      </c>
      <c r="B389" s="77" t="s">
        <v>8</v>
      </c>
      <c r="C389" s="77" t="s">
        <v>12</v>
      </c>
      <c r="D389" s="77">
        <v>0</v>
      </c>
      <c r="E389" s="77">
        <v>0</v>
      </c>
      <c r="F389" s="15">
        <f>IF(Tableau1[[#This Row],[Date]]&lt;&gt;"",Tableau1[[#This Row],[Pièces produites]]-Tableau1[[#This Row],[Rebuts]],"")</f>
        <v>0</v>
      </c>
      <c r="G389" s="5" t="str">
        <f>IFERROR(Tableau1[[#This Row],[Rebuts]]/Tableau1[[#This Row],[Pièces produites]],"")</f>
        <v/>
      </c>
      <c r="H389" s="32">
        <f>IF(Tableau1[[#This Row],[Date]]&lt;&gt;"",$M$13,"")</f>
        <v>180</v>
      </c>
      <c r="I389" s="5" t="str">
        <f>IF(Tableau1[[#This Row],[Date]]&lt;&gt;"",CONCATENATE("s",WEEKNUM(Tableau1[[#This Row],[Date]],21)," - ",YEAR(Tableau1[[#This Row],[Date]])),"")</f>
        <v>s36 - 2019</v>
      </c>
      <c r="J389" s="9" t="str">
        <f>IF(Tableau1[[#This Row],[Date]]&lt;&gt;"",TEXT(Tableau1[[#This Row],[Date]],"mmm"),"")</f>
        <v>sept</v>
      </c>
      <c r="K389"/>
    </row>
    <row r="390" spans="1:11" x14ac:dyDescent="0.25">
      <c r="A390" s="76">
        <v>43714</v>
      </c>
      <c r="B390" s="77" t="s">
        <v>9</v>
      </c>
      <c r="C390" s="77" t="s">
        <v>11</v>
      </c>
      <c r="D390" s="77">
        <v>214</v>
      </c>
      <c r="E390" s="77">
        <v>3</v>
      </c>
      <c r="F390" s="15">
        <f>IF(Tableau1[[#This Row],[Date]]&lt;&gt;"",Tableau1[[#This Row],[Pièces produites]]-Tableau1[[#This Row],[Rebuts]],"")</f>
        <v>211</v>
      </c>
      <c r="G390" s="5">
        <f>IFERROR(Tableau1[[#This Row],[Rebuts]]/Tableau1[[#This Row],[Pièces produites]],"")</f>
        <v>1.4018691588785047E-2</v>
      </c>
      <c r="H390" s="32">
        <f>IF(Tableau1[[#This Row],[Date]]&lt;&gt;"",$M$13,"")</f>
        <v>180</v>
      </c>
      <c r="I390" s="5" t="str">
        <f>IF(Tableau1[[#This Row],[Date]]&lt;&gt;"",CONCATENATE("s",WEEKNUM(Tableau1[[#This Row],[Date]],21)," - ",YEAR(Tableau1[[#This Row],[Date]])),"")</f>
        <v>s36 - 2019</v>
      </c>
      <c r="J390" s="9" t="str">
        <f>IF(Tableau1[[#This Row],[Date]]&lt;&gt;"",TEXT(Tableau1[[#This Row],[Date]],"mmm"),"")</f>
        <v>sept</v>
      </c>
      <c r="K390"/>
    </row>
    <row r="391" spans="1:11" x14ac:dyDescent="0.25">
      <c r="A391" s="76">
        <v>43714</v>
      </c>
      <c r="B391" s="77" t="s">
        <v>9</v>
      </c>
      <c r="C391" s="77" t="s">
        <v>12</v>
      </c>
      <c r="D391" s="77">
        <v>0</v>
      </c>
      <c r="E391" s="77">
        <v>0</v>
      </c>
      <c r="F391" s="15">
        <f>IF(Tableau1[[#This Row],[Date]]&lt;&gt;"",Tableau1[[#This Row],[Pièces produites]]-Tableau1[[#This Row],[Rebuts]],"")</f>
        <v>0</v>
      </c>
      <c r="G391" s="5" t="str">
        <f>IFERROR(Tableau1[[#This Row],[Rebuts]]/Tableau1[[#This Row],[Pièces produites]],"")</f>
        <v/>
      </c>
      <c r="H391" s="32">
        <f>IF(Tableau1[[#This Row],[Date]]&lt;&gt;"",$M$13,"")</f>
        <v>180</v>
      </c>
      <c r="I391" s="5" t="str">
        <f>IF(Tableau1[[#This Row],[Date]]&lt;&gt;"",CONCATENATE("s",WEEKNUM(Tableau1[[#This Row],[Date]],21)," - ",YEAR(Tableau1[[#This Row],[Date]])),"")</f>
        <v>s36 - 2019</v>
      </c>
      <c r="J391" s="9" t="str">
        <f>IF(Tableau1[[#This Row],[Date]]&lt;&gt;"",TEXT(Tableau1[[#This Row],[Date]],"mmm"),"")</f>
        <v>sept</v>
      </c>
      <c r="K391"/>
    </row>
    <row r="392" spans="1:11" x14ac:dyDescent="0.25">
      <c r="A392" s="76">
        <v>43715</v>
      </c>
      <c r="B392" s="77" t="s">
        <v>7</v>
      </c>
      <c r="C392" s="77" t="s">
        <v>11</v>
      </c>
      <c r="D392" s="77">
        <v>237</v>
      </c>
      <c r="E392" s="77">
        <v>6</v>
      </c>
      <c r="F392" s="15">
        <f>IF(Tableau1[[#This Row],[Date]]&lt;&gt;"",Tableau1[[#This Row],[Pièces produites]]-Tableau1[[#This Row],[Rebuts]],"")</f>
        <v>231</v>
      </c>
      <c r="G392" s="5">
        <f>IFERROR(Tableau1[[#This Row],[Rebuts]]/Tableau1[[#This Row],[Pièces produites]],"")</f>
        <v>2.5316455696202531E-2</v>
      </c>
      <c r="H392" s="32">
        <f>IF(Tableau1[[#This Row],[Date]]&lt;&gt;"",$M$13,"")</f>
        <v>180</v>
      </c>
      <c r="I392" s="5" t="str">
        <f>IF(Tableau1[[#This Row],[Date]]&lt;&gt;"",CONCATENATE("s",WEEKNUM(Tableau1[[#This Row],[Date]],21)," - ",YEAR(Tableau1[[#This Row],[Date]])),"")</f>
        <v>s36 - 2019</v>
      </c>
      <c r="J392" s="9" t="str">
        <f>IF(Tableau1[[#This Row],[Date]]&lt;&gt;"",TEXT(Tableau1[[#This Row],[Date]],"mmm"),"")</f>
        <v>sept</v>
      </c>
      <c r="K392"/>
    </row>
    <row r="393" spans="1:11" x14ac:dyDescent="0.25">
      <c r="A393" s="76">
        <v>43715</v>
      </c>
      <c r="B393" s="77" t="s">
        <v>7</v>
      </c>
      <c r="C393" s="77" t="s">
        <v>12</v>
      </c>
      <c r="D393" s="77">
        <v>0</v>
      </c>
      <c r="E393" s="77">
        <v>0</v>
      </c>
      <c r="F393" s="15">
        <f>IF(Tableau1[[#This Row],[Date]]&lt;&gt;"",Tableau1[[#This Row],[Pièces produites]]-Tableau1[[#This Row],[Rebuts]],"")</f>
        <v>0</v>
      </c>
      <c r="G393" s="5" t="str">
        <f>IFERROR(Tableau1[[#This Row],[Rebuts]]/Tableau1[[#This Row],[Pièces produites]],"")</f>
        <v/>
      </c>
      <c r="H393" s="32">
        <f>IF(Tableau1[[#This Row],[Date]]&lt;&gt;"",$M$13,"")</f>
        <v>180</v>
      </c>
      <c r="I393" s="5" t="str">
        <f>IF(Tableau1[[#This Row],[Date]]&lt;&gt;"",CONCATENATE("s",WEEKNUM(Tableau1[[#This Row],[Date]],21)," - ",YEAR(Tableau1[[#This Row],[Date]])),"")</f>
        <v>s36 - 2019</v>
      </c>
      <c r="J393" s="9" t="str">
        <f>IF(Tableau1[[#This Row],[Date]]&lt;&gt;"",TEXT(Tableau1[[#This Row],[Date]],"mmm"),"")</f>
        <v>sept</v>
      </c>
      <c r="K393"/>
    </row>
    <row r="394" spans="1:11" x14ac:dyDescent="0.25">
      <c r="A394" s="76">
        <v>43715</v>
      </c>
      <c r="B394" s="77" t="s">
        <v>8</v>
      </c>
      <c r="C394" s="77" t="s">
        <v>11</v>
      </c>
      <c r="D394" s="77">
        <v>238</v>
      </c>
      <c r="E394" s="77">
        <v>13</v>
      </c>
      <c r="F394" s="15">
        <f>IF(Tableau1[[#This Row],[Date]]&lt;&gt;"",Tableau1[[#This Row],[Pièces produites]]-Tableau1[[#This Row],[Rebuts]],"")</f>
        <v>225</v>
      </c>
      <c r="G394" s="5">
        <f>IFERROR(Tableau1[[#This Row],[Rebuts]]/Tableau1[[#This Row],[Pièces produites]],"")</f>
        <v>5.4621848739495799E-2</v>
      </c>
      <c r="H394" s="32">
        <f>IF(Tableau1[[#This Row],[Date]]&lt;&gt;"",$M$13,"")</f>
        <v>180</v>
      </c>
      <c r="I394" s="5" t="str">
        <f>IF(Tableau1[[#This Row],[Date]]&lt;&gt;"",CONCATENATE("s",WEEKNUM(Tableau1[[#This Row],[Date]],21)," - ",YEAR(Tableau1[[#This Row],[Date]])),"")</f>
        <v>s36 - 2019</v>
      </c>
      <c r="J394" s="9" t="str">
        <f>IF(Tableau1[[#This Row],[Date]]&lt;&gt;"",TEXT(Tableau1[[#This Row],[Date]],"mmm"),"")</f>
        <v>sept</v>
      </c>
      <c r="K394"/>
    </row>
    <row r="395" spans="1:11" x14ac:dyDescent="0.25">
      <c r="A395" s="76">
        <v>43715</v>
      </c>
      <c r="B395" s="77" t="s">
        <v>8</v>
      </c>
      <c r="C395" s="77" t="s">
        <v>12</v>
      </c>
      <c r="D395" s="77">
        <v>0</v>
      </c>
      <c r="E395" s="77">
        <v>0</v>
      </c>
      <c r="F395" s="15">
        <f>IF(Tableau1[[#This Row],[Date]]&lt;&gt;"",Tableau1[[#This Row],[Pièces produites]]-Tableau1[[#This Row],[Rebuts]],"")</f>
        <v>0</v>
      </c>
      <c r="G395" s="5" t="str">
        <f>IFERROR(Tableau1[[#This Row],[Rebuts]]/Tableau1[[#This Row],[Pièces produites]],"")</f>
        <v/>
      </c>
      <c r="H395" s="32">
        <f>IF(Tableau1[[#This Row],[Date]]&lt;&gt;"",$M$13,"")</f>
        <v>180</v>
      </c>
      <c r="I395" s="5" t="str">
        <f>IF(Tableau1[[#This Row],[Date]]&lt;&gt;"",CONCATENATE("s",WEEKNUM(Tableau1[[#This Row],[Date]],21)," - ",YEAR(Tableau1[[#This Row],[Date]])),"")</f>
        <v>s36 - 2019</v>
      </c>
      <c r="J395" s="9" t="str">
        <f>IF(Tableau1[[#This Row],[Date]]&lt;&gt;"",TEXT(Tableau1[[#This Row],[Date]],"mmm"),"")</f>
        <v>sept</v>
      </c>
      <c r="K395"/>
    </row>
    <row r="396" spans="1:11" x14ac:dyDescent="0.25">
      <c r="A396" s="76">
        <v>43715</v>
      </c>
      <c r="B396" s="77" t="s">
        <v>9</v>
      </c>
      <c r="C396" s="77" t="s">
        <v>11</v>
      </c>
      <c r="D396" s="77">
        <v>215</v>
      </c>
      <c r="E396" s="77">
        <v>10</v>
      </c>
      <c r="F396" s="15">
        <f>IF(Tableau1[[#This Row],[Date]]&lt;&gt;"",Tableau1[[#This Row],[Pièces produites]]-Tableau1[[#This Row],[Rebuts]],"")</f>
        <v>205</v>
      </c>
      <c r="G396" s="5">
        <f>IFERROR(Tableau1[[#This Row],[Rebuts]]/Tableau1[[#This Row],[Pièces produites]],"")</f>
        <v>4.6511627906976744E-2</v>
      </c>
      <c r="H396" s="32">
        <f>IF(Tableau1[[#This Row],[Date]]&lt;&gt;"",$M$13,"")</f>
        <v>180</v>
      </c>
      <c r="I396" s="5" t="str">
        <f>IF(Tableau1[[#This Row],[Date]]&lt;&gt;"",CONCATENATE("s",WEEKNUM(Tableau1[[#This Row],[Date]],21)," - ",YEAR(Tableau1[[#This Row],[Date]])),"")</f>
        <v>s36 - 2019</v>
      </c>
      <c r="J396" s="9" t="str">
        <f>IF(Tableau1[[#This Row],[Date]]&lt;&gt;"",TEXT(Tableau1[[#This Row],[Date]],"mmm"),"")</f>
        <v>sept</v>
      </c>
      <c r="K396"/>
    </row>
    <row r="397" spans="1:11" x14ac:dyDescent="0.25">
      <c r="A397" s="76">
        <v>43715</v>
      </c>
      <c r="B397" s="77" t="s">
        <v>9</v>
      </c>
      <c r="C397" s="77" t="s">
        <v>12</v>
      </c>
      <c r="D397" s="77">
        <v>0</v>
      </c>
      <c r="E397" s="77">
        <v>0</v>
      </c>
      <c r="F397" s="15">
        <f>IF(Tableau1[[#This Row],[Date]]&lt;&gt;"",Tableau1[[#This Row],[Pièces produites]]-Tableau1[[#This Row],[Rebuts]],"")</f>
        <v>0</v>
      </c>
      <c r="G397" s="5" t="str">
        <f>IFERROR(Tableau1[[#This Row],[Rebuts]]/Tableau1[[#This Row],[Pièces produites]],"")</f>
        <v/>
      </c>
      <c r="H397" s="32">
        <f>IF(Tableau1[[#This Row],[Date]]&lt;&gt;"",$M$13,"")</f>
        <v>180</v>
      </c>
      <c r="I397" s="5" t="str">
        <f>IF(Tableau1[[#This Row],[Date]]&lt;&gt;"",CONCATENATE("s",WEEKNUM(Tableau1[[#This Row],[Date]],21)," - ",YEAR(Tableau1[[#This Row],[Date]])),"")</f>
        <v>s36 - 2019</v>
      </c>
      <c r="J397" s="9" t="str">
        <f>IF(Tableau1[[#This Row],[Date]]&lt;&gt;"",TEXT(Tableau1[[#This Row],[Date]],"mmm"),"")</f>
        <v>sept</v>
      </c>
      <c r="K397"/>
    </row>
    <row r="398" spans="1:11" x14ac:dyDescent="0.25">
      <c r="A398" s="76">
        <v>43717</v>
      </c>
      <c r="B398" s="77" t="s">
        <v>7</v>
      </c>
      <c r="C398" s="77" t="s">
        <v>11</v>
      </c>
      <c r="D398" s="77">
        <v>246</v>
      </c>
      <c r="E398" s="77">
        <v>3</v>
      </c>
      <c r="F398" s="15">
        <f>IF(Tableau1[[#This Row],[Date]]&lt;&gt;"",Tableau1[[#This Row],[Pièces produites]]-Tableau1[[#This Row],[Rebuts]],"")</f>
        <v>243</v>
      </c>
      <c r="G398" s="5">
        <f>IFERROR(Tableau1[[#This Row],[Rebuts]]/Tableau1[[#This Row],[Pièces produites]],"")</f>
        <v>1.2195121951219513E-2</v>
      </c>
      <c r="H398" s="32">
        <f>IF(Tableau1[[#This Row],[Date]]&lt;&gt;"",$M$13,"")</f>
        <v>180</v>
      </c>
      <c r="I398" s="5" t="str">
        <f>IF(Tableau1[[#This Row],[Date]]&lt;&gt;"",CONCATENATE("s",WEEKNUM(Tableau1[[#This Row],[Date]],21)," - ",YEAR(Tableau1[[#This Row],[Date]])),"")</f>
        <v>s37 - 2019</v>
      </c>
      <c r="J398" s="9" t="str">
        <f>IF(Tableau1[[#This Row],[Date]]&lt;&gt;"",TEXT(Tableau1[[#This Row],[Date]],"mmm"),"")</f>
        <v>sept</v>
      </c>
      <c r="K398"/>
    </row>
    <row r="399" spans="1:11" x14ac:dyDescent="0.25">
      <c r="A399" s="76">
        <v>43717</v>
      </c>
      <c r="B399" s="77" t="s">
        <v>7</v>
      </c>
      <c r="C399" s="77" t="s">
        <v>12</v>
      </c>
      <c r="D399" s="77">
        <v>0</v>
      </c>
      <c r="E399" s="77">
        <v>0</v>
      </c>
      <c r="F399" s="15">
        <f>IF(Tableau1[[#This Row],[Date]]&lt;&gt;"",Tableau1[[#This Row],[Pièces produites]]-Tableau1[[#This Row],[Rebuts]],"")</f>
        <v>0</v>
      </c>
      <c r="G399" s="5" t="str">
        <f>IFERROR(Tableau1[[#This Row],[Rebuts]]/Tableau1[[#This Row],[Pièces produites]],"")</f>
        <v/>
      </c>
      <c r="H399" s="32">
        <f>IF(Tableau1[[#This Row],[Date]]&lt;&gt;"",$M$13,"")</f>
        <v>180</v>
      </c>
      <c r="I399" s="5" t="str">
        <f>IF(Tableau1[[#This Row],[Date]]&lt;&gt;"",CONCATENATE("s",WEEKNUM(Tableau1[[#This Row],[Date]],21)," - ",YEAR(Tableau1[[#This Row],[Date]])),"")</f>
        <v>s37 - 2019</v>
      </c>
      <c r="J399" s="9" t="str">
        <f>IF(Tableau1[[#This Row],[Date]]&lt;&gt;"",TEXT(Tableau1[[#This Row],[Date]],"mmm"),"")</f>
        <v>sept</v>
      </c>
      <c r="K399"/>
    </row>
    <row r="400" spans="1:11" x14ac:dyDescent="0.25">
      <c r="A400" s="76">
        <v>43717</v>
      </c>
      <c r="B400" s="77" t="s">
        <v>8</v>
      </c>
      <c r="C400" s="77" t="s">
        <v>11</v>
      </c>
      <c r="D400" s="77">
        <v>300</v>
      </c>
      <c r="E400" s="77">
        <v>13</v>
      </c>
      <c r="F400" s="15">
        <f>IF(Tableau1[[#This Row],[Date]]&lt;&gt;"",Tableau1[[#This Row],[Pièces produites]]-Tableau1[[#This Row],[Rebuts]],"")</f>
        <v>287</v>
      </c>
      <c r="G400" s="5">
        <f>IFERROR(Tableau1[[#This Row],[Rebuts]]/Tableau1[[#This Row],[Pièces produites]],"")</f>
        <v>4.3333333333333335E-2</v>
      </c>
      <c r="H400" s="32">
        <f>IF(Tableau1[[#This Row],[Date]]&lt;&gt;"",$M$13,"")</f>
        <v>180</v>
      </c>
      <c r="I400" s="5" t="str">
        <f>IF(Tableau1[[#This Row],[Date]]&lt;&gt;"",CONCATENATE("s",WEEKNUM(Tableau1[[#This Row],[Date]],21)," - ",YEAR(Tableau1[[#This Row],[Date]])),"")</f>
        <v>s37 - 2019</v>
      </c>
      <c r="J400" s="9" t="str">
        <f>IF(Tableau1[[#This Row],[Date]]&lt;&gt;"",TEXT(Tableau1[[#This Row],[Date]],"mmm"),"")</f>
        <v>sept</v>
      </c>
      <c r="K400"/>
    </row>
    <row r="401" spans="1:11" x14ac:dyDescent="0.25">
      <c r="A401" s="76">
        <v>43717</v>
      </c>
      <c r="B401" s="77" t="s">
        <v>8</v>
      </c>
      <c r="C401" s="77" t="s">
        <v>12</v>
      </c>
      <c r="D401" s="77">
        <v>0</v>
      </c>
      <c r="E401" s="77">
        <v>0</v>
      </c>
      <c r="F401" s="15">
        <f>IF(Tableau1[[#This Row],[Date]]&lt;&gt;"",Tableau1[[#This Row],[Pièces produites]]-Tableau1[[#This Row],[Rebuts]],"")</f>
        <v>0</v>
      </c>
      <c r="G401" s="5" t="str">
        <f>IFERROR(Tableau1[[#This Row],[Rebuts]]/Tableau1[[#This Row],[Pièces produites]],"")</f>
        <v/>
      </c>
      <c r="H401" s="32">
        <f>IF(Tableau1[[#This Row],[Date]]&lt;&gt;"",$M$13,"")</f>
        <v>180</v>
      </c>
      <c r="I401" s="5" t="str">
        <f>IF(Tableau1[[#This Row],[Date]]&lt;&gt;"",CONCATENATE("s",WEEKNUM(Tableau1[[#This Row],[Date]],21)," - ",YEAR(Tableau1[[#This Row],[Date]])),"")</f>
        <v>s37 - 2019</v>
      </c>
      <c r="J401" s="9" t="str">
        <f>IF(Tableau1[[#This Row],[Date]]&lt;&gt;"",TEXT(Tableau1[[#This Row],[Date]],"mmm"),"")</f>
        <v>sept</v>
      </c>
      <c r="K401"/>
    </row>
    <row r="402" spans="1:11" x14ac:dyDescent="0.25">
      <c r="A402" s="76">
        <v>43717</v>
      </c>
      <c r="B402" s="77" t="s">
        <v>9</v>
      </c>
      <c r="C402" s="77" t="s">
        <v>11</v>
      </c>
      <c r="D402" s="77">
        <v>192</v>
      </c>
      <c r="E402" s="77">
        <v>9</v>
      </c>
      <c r="F402" s="15">
        <f>IF(Tableau1[[#This Row],[Date]]&lt;&gt;"",Tableau1[[#This Row],[Pièces produites]]-Tableau1[[#This Row],[Rebuts]],"")</f>
        <v>183</v>
      </c>
      <c r="G402" s="5">
        <f>IFERROR(Tableau1[[#This Row],[Rebuts]]/Tableau1[[#This Row],[Pièces produites]],"")</f>
        <v>4.6875E-2</v>
      </c>
      <c r="H402" s="32">
        <f>IF(Tableau1[[#This Row],[Date]]&lt;&gt;"",$M$13,"")</f>
        <v>180</v>
      </c>
      <c r="I402" s="5" t="str">
        <f>IF(Tableau1[[#This Row],[Date]]&lt;&gt;"",CONCATENATE("s",WEEKNUM(Tableau1[[#This Row],[Date]],21)," - ",YEAR(Tableau1[[#This Row],[Date]])),"")</f>
        <v>s37 - 2019</v>
      </c>
      <c r="J402" s="9" t="str">
        <f>IF(Tableau1[[#This Row],[Date]]&lt;&gt;"",TEXT(Tableau1[[#This Row],[Date]],"mmm"),"")</f>
        <v>sept</v>
      </c>
      <c r="K402"/>
    </row>
    <row r="403" spans="1:11" x14ac:dyDescent="0.25">
      <c r="A403" s="76">
        <v>43717</v>
      </c>
      <c r="B403" s="77" t="s">
        <v>9</v>
      </c>
      <c r="C403" s="77" t="s">
        <v>12</v>
      </c>
      <c r="D403" s="77">
        <v>0</v>
      </c>
      <c r="E403" s="77">
        <v>0</v>
      </c>
      <c r="F403" s="15">
        <f>IF(Tableau1[[#This Row],[Date]]&lt;&gt;"",Tableau1[[#This Row],[Pièces produites]]-Tableau1[[#This Row],[Rebuts]],"")</f>
        <v>0</v>
      </c>
      <c r="G403" s="5" t="str">
        <f>IFERROR(Tableau1[[#This Row],[Rebuts]]/Tableau1[[#This Row],[Pièces produites]],"")</f>
        <v/>
      </c>
      <c r="H403" s="32">
        <f>IF(Tableau1[[#This Row],[Date]]&lt;&gt;"",$M$13,"")</f>
        <v>180</v>
      </c>
      <c r="I403" s="5" t="str">
        <f>IF(Tableau1[[#This Row],[Date]]&lt;&gt;"",CONCATENATE("s",WEEKNUM(Tableau1[[#This Row],[Date]],21)," - ",YEAR(Tableau1[[#This Row],[Date]])),"")</f>
        <v>s37 - 2019</v>
      </c>
      <c r="J403" s="9" t="str">
        <f>IF(Tableau1[[#This Row],[Date]]&lt;&gt;"",TEXT(Tableau1[[#This Row],[Date]],"mmm"),"")</f>
        <v>sept</v>
      </c>
      <c r="K403"/>
    </row>
    <row r="404" spans="1:11" x14ac:dyDescent="0.25">
      <c r="A404" s="76">
        <v>43718</v>
      </c>
      <c r="B404" s="77" t="s">
        <v>7</v>
      </c>
      <c r="C404" s="77" t="s">
        <v>11</v>
      </c>
      <c r="D404" s="77">
        <v>277</v>
      </c>
      <c r="E404" s="77">
        <v>9</v>
      </c>
      <c r="F404" s="15">
        <f>IF(Tableau1[[#This Row],[Date]]&lt;&gt;"",Tableau1[[#This Row],[Pièces produites]]-Tableau1[[#This Row],[Rebuts]],"")</f>
        <v>268</v>
      </c>
      <c r="G404" s="5">
        <f>IFERROR(Tableau1[[#This Row],[Rebuts]]/Tableau1[[#This Row],[Pièces produites]],"")</f>
        <v>3.2490974729241874E-2</v>
      </c>
      <c r="H404" s="32">
        <f>IF(Tableau1[[#This Row],[Date]]&lt;&gt;"",$M$13,"")</f>
        <v>180</v>
      </c>
      <c r="I404" s="5" t="str">
        <f>IF(Tableau1[[#This Row],[Date]]&lt;&gt;"",CONCATENATE("s",WEEKNUM(Tableau1[[#This Row],[Date]],21)," - ",YEAR(Tableau1[[#This Row],[Date]])),"")</f>
        <v>s37 - 2019</v>
      </c>
      <c r="J404" s="9" t="str">
        <f>IF(Tableau1[[#This Row],[Date]]&lt;&gt;"",TEXT(Tableau1[[#This Row],[Date]],"mmm"),"")</f>
        <v>sept</v>
      </c>
      <c r="K404"/>
    </row>
    <row r="405" spans="1:11" x14ac:dyDescent="0.25">
      <c r="A405" s="76">
        <v>43718</v>
      </c>
      <c r="B405" s="77" t="s">
        <v>7</v>
      </c>
      <c r="C405" s="77" t="s">
        <v>12</v>
      </c>
      <c r="D405" s="77">
        <v>0</v>
      </c>
      <c r="E405" s="77">
        <v>0</v>
      </c>
      <c r="F405" s="15">
        <f>IF(Tableau1[[#This Row],[Date]]&lt;&gt;"",Tableau1[[#This Row],[Pièces produites]]-Tableau1[[#This Row],[Rebuts]],"")</f>
        <v>0</v>
      </c>
      <c r="G405" s="5" t="str">
        <f>IFERROR(Tableau1[[#This Row],[Rebuts]]/Tableau1[[#This Row],[Pièces produites]],"")</f>
        <v/>
      </c>
      <c r="H405" s="32">
        <f>IF(Tableau1[[#This Row],[Date]]&lt;&gt;"",$M$13,"")</f>
        <v>180</v>
      </c>
      <c r="I405" s="5" t="str">
        <f>IF(Tableau1[[#This Row],[Date]]&lt;&gt;"",CONCATENATE("s",WEEKNUM(Tableau1[[#This Row],[Date]],21)," - ",YEAR(Tableau1[[#This Row],[Date]])),"")</f>
        <v>s37 - 2019</v>
      </c>
      <c r="J405" s="9" t="str">
        <f>IF(Tableau1[[#This Row],[Date]]&lt;&gt;"",TEXT(Tableau1[[#This Row],[Date]],"mmm"),"")</f>
        <v>sept</v>
      </c>
      <c r="K405"/>
    </row>
    <row r="406" spans="1:11" x14ac:dyDescent="0.25">
      <c r="A406" s="76">
        <v>43718</v>
      </c>
      <c r="B406" s="77" t="s">
        <v>8</v>
      </c>
      <c r="C406" s="77" t="s">
        <v>11</v>
      </c>
      <c r="D406" s="77">
        <v>280</v>
      </c>
      <c r="E406" s="77">
        <v>12</v>
      </c>
      <c r="F406" s="15">
        <f>IF(Tableau1[[#This Row],[Date]]&lt;&gt;"",Tableau1[[#This Row],[Pièces produites]]-Tableau1[[#This Row],[Rebuts]],"")</f>
        <v>268</v>
      </c>
      <c r="G406" s="5">
        <f>IFERROR(Tableau1[[#This Row],[Rebuts]]/Tableau1[[#This Row],[Pièces produites]],"")</f>
        <v>4.2857142857142858E-2</v>
      </c>
      <c r="H406" s="32">
        <f>IF(Tableau1[[#This Row],[Date]]&lt;&gt;"",$M$13,"")</f>
        <v>180</v>
      </c>
      <c r="I406" s="5" t="str">
        <f>IF(Tableau1[[#This Row],[Date]]&lt;&gt;"",CONCATENATE("s",WEEKNUM(Tableau1[[#This Row],[Date]],21)," - ",YEAR(Tableau1[[#This Row],[Date]])),"")</f>
        <v>s37 - 2019</v>
      </c>
      <c r="J406" s="9" t="str">
        <f>IF(Tableau1[[#This Row],[Date]]&lt;&gt;"",TEXT(Tableau1[[#This Row],[Date]],"mmm"),"")</f>
        <v>sept</v>
      </c>
      <c r="K406"/>
    </row>
    <row r="407" spans="1:11" x14ac:dyDescent="0.25">
      <c r="A407" s="76">
        <v>43718</v>
      </c>
      <c r="B407" s="77" t="s">
        <v>8</v>
      </c>
      <c r="C407" s="77" t="s">
        <v>12</v>
      </c>
      <c r="D407" s="77">
        <v>120</v>
      </c>
      <c r="E407" s="77">
        <v>2</v>
      </c>
      <c r="F407" s="15">
        <f>IF(Tableau1[[#This Row],[Date]]&lt;&gt;"",Tableau1[[#This Row],[Pièces produites]]-Tableau1[[#This Row],[Rebuts]],"")</f>
        <v>118</v>
      </c>
      <c r="G407" s="5">
        <f>IFERROR(Tableau1[[#This Row],[Rebuts]]/Tableau1[[#This Row],[Pièces produites]],"")</f>
        <v>1.6666666666666666E-2</v>
      </c>
      <c r="H407" s="32">
        <f>IF(Tableau1[[#This Row],[Date]]&lt;&gt;"",$M$13,"")</f>
        <v>180</v>
      </c>
      <c r="I407" s="5" t="str">
        <f>IF(Tableau1[[#This Row],[Date]]&lt;&gt;"",CONCATENATE("s",WEEKNUM(Tableau1[[#This Row],[Date]],21)," - ",YEAR(Tableau1[[#This Row],[Date]])),"")</f>
        <v>s37 - 2019</v>
      </c>
      <c r="J407" s="9" t="str">
        <f>IF(Tableau1[[#This Row],[Date]]&lt;&gt;"",TEXT(Tableau1[[#This Row],[Date]],"mmm"),"")</f>
        <v>sept</v>
      </c>
      <c r="K407"/>
    </row>
    <row r="408" spans="1:11" x14ac:dyDescent="0.25">
      <c r="A408" s="76">
        <v>43718</v>
      </c>
      <c r="B408" s="77" t="s">
        <v>9</v>
      </c>
      <c r="C408" s="77" t="s">
        <v>11</v>
      </c>
      <c r="D408" s="77">
        <v>183</v>
      </c>
      <c r="E408" s="77">
        <v>7</v>
      </c>
      <c r="F408" s="15">
        <f>IF(Tableau1[[#This Row],[Date]]&lt;&gt;"",Tableau1[[#This Row],[Pièces produites]]-Tableau1[[#This Row],[Rebuts]],"")</f>
        <v>176</v>
      </c>
      <c r="G408" s="5">
        <f>IFERROR(Tableau1[[#This Row],[Rebuts]]/Tableau1[[#This Row],[Pièces produites]],"")</f>
        <v>3.825136612021858E-2</v>
      </c>
      <c r="H408" s="32">
        <f>IF(Tableau1[[#This Row],[Date]]&lt;&gt;"",$M$13,"")</f>
        <v>180</v>
      </c>
      <c r="I408" s="5" t="str">
        <f>IF(Tableau1[[#This Row],[Date]]&lt;&gt;"",CONCATENATE("s",WEEKNUM(Tableau1[[#This Row],[Date]],21)," - ",YEAR(Tableau1[[#This Row],[Date]])),"")</f>
        <v>s37 - 2019</v>
      </c>
      <c r="J408" s="9" t="str">
        <f>IF(Tableau1[[#This Row],[Date]]&lt;&gt;"",TEXT(Tableau1[[#This Row],[Date]],"mmm"),"")</f>
        <v>sept</v>
      </c>
      <c r="K408"/>
    </row>
    <row r="409" spans="1:11" x14ac:dyDescent="0.25">
      <c r="A409" s="76">
        <v>43718</v>
      </c>
      <c r="B409" s="77" t="s">
        <v>9</v>
      </c>
      <c r="C409" s="77" t="s">
        <v>12</v>
      </c>
      <c r="D409" s="77">
        <v>222</v>
      </c>
      <c r="E409" s="77">
        <v>6</v>
      </c>
      <c r="F409" s="15">
        <f>IF(Tableau1[[#This Row],[Date]]&lt;&gt;"",Tableau1[[#This Row],[Pièces produites]]-Tableau1[[#This Row],[Rebuts]],"")</f>
        <v>216</v>
      </c>
      <c r="G409" s="5">
        <f>IFERROR(Tableau1[[#This Row],[Rebuts]]/Tableau1[[#This Row],[Pièces produites]],"")</f>
        <v>2.7027027027027029E-2</v>
      </c>
      <c r="H409" s="32">
        <f>IF(Tableau1[[#This Row],[Date]]&lt;&gt;"",$M$13,"")</f>
        <v>180</v>
      </c>
      <c r="I409" s="5" t="str">
        <f>IF(Tableau1[[#This Row],[Date]]&lt;&gt;"",CONCATENATE("s",WEEKNUM(Tableau1[[#This Row],[Date]],21)," - ",YEAR(Tableau1[[#This Row],[Date]])),"")</f>
        <v>s37 - 2019</v>
      </c>
      <c r="J409" s="9" t="str">
        <f>IF(Tableau1[[#This Row],[Date]]&lt;&gt;"",TEXT(Tableau1[[#This Row],[Date]],"mmm"),"")</f>
        <v>sept</v>
      </c>
      <c r="K409"/>
    </row>
    <row r="410" spans="1:11" x14ac:dyDescent="0.25">
      <c r="A410" s="76">
        <v>43719</v>
      </c>
      <c r="B410" s="77" t="s">
        <v>7</v>
      </c>
      <c r="C410" s="77" t="s">
        <v>11</v>
      </c>
      <c r="D410" s="77">
        <v>252</v>
      </c>
      <c r="E410" s="77">
        <v>8</v>
      </c>
      <c r="F410" s="15">
        <f>IF(Tableau1[[#This Row],[Date]]&lt;&gt;"",Tableau1[[#This Row],[Pièces produites]]-Tableau1[[#This Row],[Rebuts]],"")</f>
        <v>244</v>
      </c>
      <c r="G410" s="5">
        <f>IFERROR(Tableau1[[#This Row],[Rebuts]]/Tableau1[[#This Row],[Pièces produites]],"")</f>
        <v>3.1746031746031744E-2</v>
      </c>
      <c r="H410" s="32">
        <f>IF(Tableau1[[#This Row],[Date]]&lt;&gt;"",$M$13,"")</f>
        <v>180</v>
      </c>
      <c r="I410" s="5" t="str">
        <f>IF(Tableau1[[#This Row],[Date]]&lt;&gt;"",CONCATENATE("s",WEEKNUM(Tableau1[[#This Row],[Date]],21)," - ",YEAR(Tableau1[[#This Row],[Date]])),"")</f>
        <v>s37 - 2019</v>
      </c>
      <c r="J410" s="9" t="str">
        <f>IF(Tableau1[[#This Row],[Date]]&lt;&gt;"",TEXT(Tableau1[[#This Row],[Date]],"mmm"),"")</f>
        <v>sept</v>
      </c>
      <c r="K410"/>
    </row>
    <row r="411" spans="1:11" x14ac:dyDescent="0.25">
      <c r="A411" s="76">
        <v>43719</v>
      </c>
      <c r="B411" s="77" t="s">
        <v>7</v>
      </c>
      <c r="C411" s="77" t="s">
        <v>12</v>
      </c>
      <c r="D411" s="77">
        <v>309</v>
      </c>
      <c r="E411" s="77">
        <v>5</v>
      </c>
      <c r="F411" s="15">
        <f>IF(Tableau1[[#This Row],[Date]]&lt;&gt;"",Tableau1[[#This Row],[Pièces produites]]-Tableau1[[#This Row],[Rebuts]],"")</f>
        <v>304</v>
      </c>
      <c r="G411" s="5">
        <f>IFERROR(Tableau1[[#This Row],[Rebuts]]/Tableau1[[#This Row],[Pièces produites]],"")</f>
        <v>1.6181229773462782E-2</v>
      </c>
      <c r="H411" s="32">
        <f>IF(Tableau1[[#This Row],[Date]]&lt;&gt;"",$M$13,"")</f>
        <v>180</v>
      </c>
      <c r="I411" s="5" t="str">
        <f>IF(Tableau1[[#This Row],[Date]]&lt;&gt;"",CONCATENATE("s",WEEKNUM(Tableau1[[#This Row],[Date]],21)," - ",YEAR(Tableau1[[#This Row],[Date]])),"")</f>
        <v>s37 - 2019</v>
      </c>
      <c r="J411" s="9" t="str">
        <f>IF(Tableau1[[#This Row],[Date]]&lt;&gt;"",TEXT(Tableau1[[#This Row],[Date]],"mmm"),"")</f>
        <v>sept</v>
      </c>
      <c r="K411"/>
    </row>
    <row r="412" spans="1:11" x14ac:dyDescent="0.25">
      <c r="A412" s="76">
        <v>43719</v>
      </c>
      <c r="B412" s="77" t="s">
        <v>8</v>
      </c>
      <c r="C412" s="77" t="s">
        <v>11</v>
      </c>
      <c r="D412" s="77">
        <v>249</v>
      </c>
      <c r="E412" s="77">
        <v>13</v>
      </c>
      <c r="F412" s="15">
        <f>IF(Tableau1[[#This Row],[Date]]&lt;&gt;"",Tableau1[[#This Row],[Pièces produites]]-Tableau1[[#This Row],[Rebuts]],"")</f>
        <v>236</v>
      </c>
      <c r="G412" s="5">
        <f>IFERROR(Tableau1[[#This Row],[Rebuts]]/Tableau1[[#This Row],[Pièces produites]],"")</f>
        <v>5.2208835341365459E-2</v>
      </c>
      <c r="H412" s="32">
        <f>IF(Tableau1[[#This Row],[Date]]&lt;&gt;"",$M$13,"")</f>
        <v>180</v>
      </c>
      <c r="I412" s="5" t="str">
        <f>IF(Tableau1[[#This Row],[Date]]&lt;&gt;"",CONCATENATE("s",WEEKNUM(Tableau1[[#This Row],[Date]],21)," - ",YEAR(Tableau1[[#This Row],[Date]])),"")</f>
        <v>s37 - 2019</v>
      </c>
      <c r="J412" s="9" t="str">
        <f>IF(Tableau1[[#This Row],[Date]]&lt;&gt;"",TEXT(Tableau1[[#This Row],[Date]],"mmm"),"")</f>
        <v>sept</v>
      </c>
      <c r="K412"/>
    </row>
    <row r="413" spans="1:11" x14ac:dyDescent="0.25">
      <c r="A413" s="76">
        <v>43719</v>
      </c>
      <c r="B413" s="77" t="s">
        <v>8</v>
      </c>
      <c r="C413" s="77" t="s">
        <v>12</v>
      </c>
      <c r="D413" s="77">
        <v>299</v>
      </c>
      <c r="E413" s="77">
        <v>4</v>
      </c>
      <c r="F413" s="15">
        <f>IF(Tableau1[[#This Row],[Date]]&lt;&gt;"",Tableau1[[#This Row],[Pièces produites]]-Tableau1[[#This Row],[Rebuts]],"")</f>
        <v>295</v>
      </c>
      <c r="G413" s="5">
        <f>IFERROR(Tableau1[[#This Row],[Rebuts]]/Tableau1[[#This Row],[Pièces produites]],"")</f>
        <v>1.3377926421404682E-2</v>
      </c>
      <c r="H413" s="32">
        <f>IF(Tableau1[[#This Row],[Date]]&lt;&gt;"",$M$13,"")</f>
        <v>180</v>
      </c>
      <c r="I413" s="5" t="str">
        <f>IF(Tableau1[[#This Row],[Date]]&lt;&gt;"",CONCATENATE("s",WEEKNUM(Tableau1[[#This Row],[Date]],21)," - ",YEAR(Tableau1[[#This Row],[Date]])),"")</f>
        <v>s37 - 2019</v>
      </c>
      <c r="J413" s="9" t="str">
        <f>IF(Tableau1[[#This Row],[Date]]&lt;&gt;"",TEXT(Tableau1[[#This Row],[Date]],"mmm"),"")</f>
        <v>sept</v>
      </c>
      <c r="K413"/>
    </row>
    <row r="414" spans="1:11" x14ac:dyDescent="0.25">
      <c r="A414" s="76">
        <v>43719</v>
      </c>
      <c r="B414" s="77" t="s">
        <v>9</v>
      </c>
      <c r="C414" s="77" t="s">
        <v>11</v>
      </c>
      <c r="D414" s="77">
        <v>206</v>
      </c>
      <c r="E414" s="77">
        <v>5</v>
      </c>
      <c r="F414" s="15">
        <f>IF(Tableau1[[#This Row],[Date]]&lt;&gt;"",Tableau1[[#This Row],[Pièces produites]]-Tableau1[[#This Row],[Rebuts]],"")</f>
        <v>201</v>
      </c>
      <c r="G414" s="5">
        <f>IFERROR(Tableau1[[#This Row],[Rebuts]]/Tableau1[[#This Row],[Pièces produites]],"")</f>
        <v>2.4271844660194174E-2</v>
      </c>
      <c r="H414" s="32">
        <f>IF(Tableau1[[#This Row],[Date]]&lt;&gt;"",$M$13,"")</f>
        <v>180</v>
      </c>
      <c r="I414" s="5" t="str">
        <f>IF(Tableau1[[#This Row],[Date]]&lt;&gt;"",CONCATENATE("s",WEEKNUM(Tableau1[[#This Row],[Date]],21)," - ",YEAR(Tableau1[[#This Row],[Date]])),"")</f>
        <v>s37 - 2019</v>
      </c>
      <c r="J414" s="9" t="str">
        <f>IF(Tableau1[[#This Row],[Date]]&lt;&gt;"",TEXT(Tableau1[[#This Row],[Date]],"mmm"),"")</f>
        <v>sept</v>
      </c>
      <c r="K414"/>
    </row>
    <row r="415" spans="1:11" x14ac:dyDescent="0.25">
      <c r="A415" s="76">
        <v>43719</v>
      </c>
      <c r="B415" s="77" t="s">
        <v>9</v>
      </c>
      <c r="C415" s="77" t="s">
        <v>12</v>
      </c>
      <c r="D415" s="77">
        <v>215</v>
      </c>
      <c r="E415" s="77">
        <v>4</v>
      </c>
      <c r="F415" s="15">
        <f>IF(Tableau1[[#This Row],[Date]]&lt;&gt;"",Tableau1[[#This Row],[Pièces produites]]-Tableau1[[#This Row],[Rebuts]],"")</f>
        <v>211</v>
      </c>
      <c r="G415" s="5">
        <f>IFERROR(Tableau1[[#This Row],[Rebuts]]/Tableau1[[#This Row],[Pièces produites]],"")</f>
        <v>1.8604651162790697E-2</v>
      </c>
      <c r="H415" s="32">
        <f>IF(Tableau1[[#This Row],[Date]]&lt;&gt;"",$M$13,"")</f>
        <v>180</v>
      </c>
      <c r="I415" s="5" t="str">
        <f>IF(Tableau1[[#This Row],[Date]]&lt;&gt;"",CONCATENATE("s",WEEKNUM(Tableau1[[#This Row],[Date]],21)," - ",YEAR(Tableau1[[#This Row],[Date]])),"")</f>
        <v>s37 - 2019</v>
      </c>
      <c r="J415" s="9" t="str">
        <f>IF(Tableau1[[#This Row],[Date]]&lt;&gt;"",TEXT(Tableau1[[#This Row],[Date]],"mmm"),"")</f>
        <v>sept</v>
      </c>
      <c r="K415"/>
    </row>
    <row r="416" spans="1:11" x14ac:dyDescent="0.25">
      <c r="A416" s="76">
        <v>43720</v>
      </c>
      <c r="B416" s="77" t="s">
        <v>7</v>
      </c>
      <c r="C416" s="77" t="s">
        <v>11</v>
      </c>
      <c r="D416" s="77">
        <v>320</v>
      </c>
      <c r="E416" s="77">
        <v>8</v>
      </c>
      <c r="F416" s="15">
        <f>IF(Tableau1[[#This Row],[Date]]&lt;&gt;"",Tableau1[[#This Row],[Pièces produites]]-Tableau1[[#This Row],[Rebuts]],"")</f>
        <v>312</v>
      </c>
      <c r="G416" s="5">
        <f>IFERROR(Tableau1[[#This Row],[Rebuts]]/Tableau1[[#This Row],[Pièces produites]],"")</f>
        <v>2.5000000000000001E-2</v>
      </c>
      <c r="H416" s="32">
        <f>IF(Tableau1[[#This Row],[Date]]&lt;&gt;"",$M$13,"")</f>
        <v>180</v>
      </c>
      <c r="I416" s="5" t="str">
        <f>IF(Tableau1[[#This Row],[Date]]&lt;&gt;"",CONCATENATE("s",WEEKNUM(Tableau1[[#This Row],[Date]],21)," - ",YEAR(Tableau1[[#This Row],[Date]])),"")</f>
        <v>s37 - 2019</v>
      </c>
      <c r="J416" s="9" t="str">
        <f>IF(Tableau1[[#This Row],[Date]]&lt;&gt;"",TEXT(Tableau1[[#This Row],[Date]],"mmm"),"")</f>
        <v>sept</v>
      </c>
      <c r="K416"/>
    </row>
    <row r="417" spans="1:11" x14ac:dyDescent="0.25">
      <c r="A417" s="76">
        <v>43720</v>
      </c>
      <c r="B417" s="77" t="s">
        <v>7</v>
      </c>
      <c r="C417" s="77" t="s">
        <v>12</v>
      </c>
      <c r="D417" s="77">
        <v>290</v>
      </c>
      <c r="E417" s="77">
        <v>10</v>
      </c>
      <c r="F417" s="15">
        <f>IF(Tableau1[[#This Row],[Date]]&lt;&gt;"",Tableau1[[#This Row],[Pièces produites]]-Tableau1[[#This Row],[Rebuts]],"")</f>
        <v>280</v>
      </c>
      <c r="G417" s="5">
        <f>IFERROR(Tableau1[[#This Row],[Rebuts]]/Tableau1[[#This Row],[Pièces produites]],"")</f>
        <v>3.4482758620689655E-2</v>
      </c>
      <c r="H417" s="32">
        <f>IF(Tableau1[[#This Row],[Date]]&lt;&gt;"",$M$13,"")</f>
        <v>180</v>
      </c>
      <c r="I417" s="5" t="str">
        <f>IF(Tableau1[[#This Row],[Date]]&lt;&gt;"",CONCATENATE("s",WEEKNUM(Tableau1[[#This Row],[Date]],21)," - ",YEAR(Tableau1[[#This Row],[Date]])),"")</f>
        <v>s37 - 2019</v>
      </c>
      <c r="J417" s="9" t="str">
        <f>IF(Tableau1[[#This Row],[Date]]&lt;&gt;"",TEXT(Tableau1[[#This Row],[Date]],"mmm"),"")</f>
        <v>sept</v>
      </c>
      <c r="K417"/>
    </row>
    <row r="418" spans="1:11" x14ac:dyDescent="0.25">
      <c r="A418" s="76">
        <v>43720</v>
      </c>
      <c r="B418" s="77" t="s">
        <v>8</v>
      </c>
      <c r="C418" s="77" t="s">
        <v>11</v>
      </c>
      <c r="D418" s="77">
        <v>243</v>
      </c>
      <c r="E418" s="77">
        <v>7</v>
      </c>
      <c r="F418" s="15">
        <f>IF(Tableau1[[#This Row],[Date]]&lt;&gt;"",Tableau1[[#This Row],[Pièces produites]]-Tableau1[[#This Row],[Rebuts]],"")</f>
        <v>236</v>
      </c>
      <c r="G418" s="5">
        <f>IFERROR(Tableau1[[#This Row],[Rebuts]]/Tableau1[[#This Row],[Pièces produites]],"")</f>
        <v>2.8806584362139918E-2</v>
      </c>
      <c r="H418" s="32">
        <f>IF(Tableau1[[#This Row],[Date]]&lt;&gt;"",$M$13,"")</f>
        <v>180</v>
      </c>
      <c r="I418" s="5" t="str">
        <f>IF(Tableau1[[#This Row],[Date]]&lt;&gt;"",CONCATENATE("s",WEEKNUM(Tableau1[[#This Row],[Date]],21)," - ",YEAR(Tableau1[[#This Row],[Date]])),"")</f>
        <v>s37 - 2019</v>
      </c>
      <c r="J418" s="9" t="str">
        <f>IF(Tableau1[[#This Row],[Date]]&lt;&gt;"",TEXT(Tableau1[[#This Row],[Date]],"mmm"),"")</f>
        <v>sept</v>
      </c>
      <c r="K418"/>
    </row>
    <row r="419" spans="1:11" x14ac:dyDescent="0.25">
      <c r="A419" s="76">
        <v>43720</v>
      </c>
      <c r="B419" s="77" t="s">
        <v>8</v>
      </c>
      <c r="C419" s="77" t="s">
        <v>12</v>
      </c>
      <c r="D419" s="77">
        <v>287</v>
      </c>
      <c r="E419" s="77">
        <v>4</v>
      </c>
      <c r="F419" s="15">
        <f>IF(Tableau1[[#This Row],[Date]]&lt;&gt;"",Tableau1[[#This Row],[Pièces produites]]-Tableau1[[#This Row],[Rebuts]],"")</f>
        <v>283</v>
      </c>
      <c r="G419" s="5">
        <f>IFERROR(Tableau1[[#This Row],[Rebuts]]/Tableau1[[#This Row],[Pièces produites]],"")</f>
        <v>1.3937282229965157E-2</v>
      </c>
      <c r="H419" s="32">
        <f>IF(Tableau1[[#This Row],[Date]]&lt;&gt;"",$M$13,"")</f>
        <v>180</v>
      </c>
      <c r="I419" s="5" t="str">
        <f>IF(Tableau1[[#This Row],[Date]]&lt;&gt;"",CONCATENATE("s",WEEKNUM(Tableau1[[#This Row],[Date]],21)," - ",YEAR(Tableau1[[#This Row],[Date]])),"")</f>
        <v>s37 - 2019</v>
      </c>
      <c r="J419" s="9" t="str">
        <f>IF(Tableau1[[#This Row],[Date]]&lt;&gt;"",TEXT(Tableau1[[#This Row],[Date]],"mmm"),"")</f>
        <v>sept</v>
      </c>
      <c r="K419"/>
    </row>
    <row r="420" spans="1:11" x14ac:dyDescent="0.25">
      <c r="A420" s="76">
        <v>43720</v>
      </c>
      <c r="B420" s="77" t="s">
        <v>9</v>
      </c>
      <c r="C420" s="77" t="s">
        <v>11</v>
      </c>
      <c r="D420" s="77">
        <v>211</v>
      </c>
      <c r="E420" s="77">
        <v>5</v>
      </c>
      <c r="F420" s="15">
        <f>IF(Tableau1[[#This Row],[Date]]&lt;&gt;"",Tableau1[[#This Row],[Pièces produites]]-Tableau1[[#This Row],[Rebuts]],"")</f>
        <v>206</v>
      </c>
      <c r="G420" s="5">
        <f>IFERROR(Tableau1[[#This Row],[Rebuts]]/Tableau1[[#This Row],[Pièces produites]],"")</f>
        <v>2.3696682464454975E-2</v>
      </c>
      <c r="H420" s="32">
        <f>IF(Tableau1[[#This Row],[Date]]&lt;&gt;"",$M$13,"")</f>
        <v>180</v>
      </c>
      <c r="I420" s="5" t="str">
        <f>IF(Tableau1[[#This Row],[Date]]&lt;&gt;"",CONCATENATE("s",WEEKNUM(Tableau1[[#This Row],[Date]],21)," - ",YEAR(Tableau1[[#This Row],[Date]])),"")</f>
        <v>s37 - 2019</v>
      </c>
      <c r="J420" s="9" t="str">
        <f>IF(Tableau1[[#This Row],[Date]]&lt;&gt;"",TEXT(Tableau1[[#This Row],[Date]],"mmm"),"")</f>
        <v>sept</v>
      </c>
      <c r="K420"/>
    </row>
    <row r="421" spans="1:11" x14ac:dyDescent="0.25">
      <c r="A421" s="76">
        <v>43720</v>
      </c>
      <c r="B421" s="77" t="s">
        <v>9</v>
      </c>
      <c r="C421" s="77" t="s">
        <v>12</v>
      </c>
      <c r="D421" s="77">
        <v>195</v>
      </c>
      <c r="E421" s="77">
        <v>4</v>
      </c>
      <c r="F421" s="15">
        <f>IF(Tableau1[[#This Row],[Date]]&lt;&gt;"",Tableau1[[#This Row],[Pièces produites]]-Tableau1[[#This Row],[Rebuts]],"")</f>
        <v>191</v>
      </c>
      <c r="G421" s="5">
        <f>IFERROR(Tableau1[[#This Row],[Rebuts]]/Tableau1[[#This Row],[Pièces produites]],"")</f>
        <v>2.0512820512820513E-2</v>
      </c>
      <c r="H421" s="32">
        <f>IF(Tableau1[[#This Row],[Date]]&lt;&gt;"",$M$13,"")</f>
        <v>180</v>
      </c>
      <c r="I421" s="5" t="str">
        <f>IF(Tableau1[[#This Row],[Date]]&lt;&gt;"",CONCATENATE("s",WEEKNUM(Tableau1[[#This Row],[Date]],21)," - ",YEAR(Tableau1[[#This Row],[Date]])),"")</f>
        <v>s37 - 2019</v>
      </c>
      <c r="J421" s="9" t="str">
        <f>IF(Tableau1[[#This Row],[Date]]&lt;&gt;"",TEXT(Tableau1[[#This Row],[Date]],"mmm"),"")</f>
        <v>sept</v>
      </c>
      <c r="K421"/>
    </row>
    <row r="422" spans="1:11" x14ac:dyDescent="0.25">
      <c r="A422" s="76">
        <v>43721</v>
      </c>
      <c r="B422" s="77" t="s">
        <v>7</v>
      </c>
      <c r="C422" s="77" t="s">
        <v>11</v>
      </c>
      <c r="D422" s="77">
        <v>262</v>
      </c>
      <c r="E422" s="77">
        <v>4</v>
      </c>
      <c r="F422" s="15">
        <f>IF(Tableau1[[#This Row],[Date]]&lt;&gt;"",Tableau1[[#This Row],[Pièces produites]]-Tableau1[[#This Row],[Rebuts]],"")</f>
        <v>258</v>
      </c>
      <c r="G422" s="5">
        <f>IFERROR(Tableau1[[#This Row],[Rebuts]]/Tableau1[[#This Row],[Pièces produites]],"")</f>
        <v>1.5267175572519083E-2</v>
      </c>
      <c r="H422" s="32">
        <f>IF(Tableau1[[#This Row],[Date]]&lt;&gt;"",$M$13,"")</f>
        <v>180</v>
      </c>
      <c r="I422" s="5" t="str">
        <f>IF(Tableau1[[#This Row],[Date]]&lt;&gt;"",CONCATENATE("s",WEEKNUM(Tableau1[[#This Row],[Date]],21)," - ",YEAR(Tableau1[[#This Row],[Date]])),"")</f>
        <v>s37 - 2019</v>
      </c>
      <c r="J422" s="9" t="str">
        <f>IF(Tableau1[[#This Row],[Date]]&lt;&gt;"",TEXT(Tableau1[[#This Row],[Date]],"mmm"),"")</f>
        <v>sept</v>
      </c>
      <c r="K422"/>
    </row>
    <row r="423" spans="1:11" x14ac:dyDescent="0.25">
      <c r="A423" s="76">
        <v>43721</v>
      </c>
      <c r="B423" s="77" t="s">
        <v>7</v>
      </c>
      <c r="C423" s="77" t="s">
        <v>12</v>
      </c>
      <c r="D423" s="77">
        <v>309</v>
      </c>
      <c r="E423" s="77">
        <v>3</v>
      </c>
      <c r="F423" s="15">
        <f>IF(Tableau1[[#This Row],[Date]]&lt;&gt;"",Tableau1[[#This Row],[Pièces produites]]-Tableau1[[#This Row],[Rebuts]],"")</f>
        <v>306</v>
      </c>
      <c r="G423" s="5">
        <f>IFERROR(Tableau1[[#This Row],[Rebuts]]/Tableau1[[#This Row],[Pièces produites]],"")</f>
        <v>9.7087378640776691E-3</v>
      </c>
      <c r="H423" s="32">
        <f>IF(Tableau1[[#This Row],[Date]]&lt;&gt;"",$M$13,"")</f>
        <v>180</v>
      </c>
      <c r="I423" s="5" t="str">
        <f>IF(Tableau1[[#This Row],[Date]]&lt;&gt;"",CONCATENATE("s",WEEKNUM(Tableau1[[#This Row],[Date]],21)," - ",YEAR(Tableau1[[#This Row],[Date]])),"")</f>
        <v>s37 - 2019</v>
      </c>
      <c r="J423" s="9" t="str">
        <f>IF(Tableau1[[#This Row],[Date]]&lt;&gt;"",TEXT(Tableau1[[#This Row],[Date]],"mmm"),"")</f>
        <v>sept</v>
      </c>
      <c r="K423"/>
    </row>
    <row r="424" spans="1:11" x14ac:dyDescent="0.25">
      <c r="A424" s="76">
        <v>43721</v>
      </c>
      <c r="B424" s="77" t="s">
        <v>8</v>
      </c>
      <c r="C424" s="77" t="s">
        <v>11</v>
      </c>
      <c r="D424" s="77">
        <v>281</v>
      </c>
      <c r="E424" s="77">
        <v>15</v>
      </c>
      <c r="F424" s="15">
        <f>IF(Tableau1[[#This Row],[Date]]&lt;&gt;"",Tableau1[[#This Row],[Pièces produites]]-Tableau1[[#This Row],[Rebuts]],"")</f>
        <v>266</v>
      </c>
      <c r="G424" s="5">
        <f>IFERROR(Tableau1[[#This Row],[Rebuts]]/Tableau1[[#This Row],[Pièces produites]],"")</f>
        <v>5.3380782918149468E-2</v>
      </c>
      <c r="H424" s="32">
        <f>IF(Tableau1[[#This Row],[Date]]&lt;&gt;"",$M$13,"")</f>
        <v>180</v>
      </c>
      <c r="I424" s="5" t="str">
        <f>IF(Tableau1[[#This Row],[Date]]&lt;&gt;"",CONCATENATE("s",WEEKNUM(Tableau1[[#This Row],[Date]],21)," - ",YEAR(Tableau1[[#This Row],[Date]])),"")</f>
        <v>s37 - 2019</v>
      </c>
      <c r="J424" s="9" t="str">
        <f>IF(Tableau1[[#This Row],[Date]]&lt;&gt;"",TEXT(Tableau1[[#This Row],[Date]],"mmm"),"")</f>
        <v>sept</v>
      </c>
      <c r="K424"/>
    </row>
    <row r="425" spans="1:11" x14ac:dyDescent="0.25">
      <c r="A425" s="76">
        <v>43721</v>
      </c>
      <c r="B425" s="77" t="s">
        <v>8</v>
      </c>
      <c r="C425" s="77" t="s">
        <v>12</v>
      </c>
      <c r="D425" s="77">
        <v>308</v>
      </c>
      <c r="E425" s="77">
        <v>15</v>
      </c>
      <c r="F425" s="15">
        <f>IF(Tableau1[[#This Row],[Date]]&lt;&gt;"",Tableau1[[#This Row],[Pièces produites]]-Tableau1[[#This Row],[Rebuts]],"")</f>
        <v>293</v>
      </c>
      <c r="G425" s="5">
        <f>IFERROR(Tableau1[[#This Row],[Rebuts]]/Tableau1[[#This Row],[Pièces produites]],"")</f>
        <v>4.8701298701298704E-2</v>
      </c>
      <c r="H425" s="32">
        <f>IF(Tableau1[[#This Row],[Date]]&lt;&gt;"",$M$13,"")</f>
        <v>180</v>
      </c>
      <c r="I425" s="5" t="str">
        <f>IF(Tableau1[[#This Row],[Date]]&lt;&gt;"",CONCATENATE("s",WEEKNUM(Tableau1[[#This Row],[Date]],21)," - ",YEAR(Tableau1[[#This Row],[Date]])),"")</f>
        <v>s37 - 2019</v>
      </c>
      <c r="J425" s="9" t="str">
        <f>IF(Tableau1[[#This Row],[Date]]&lt;&gt;"",TEXT(Tableau1[[#This Row],[Date]],"mmm"),"")</f>
        <v>sept</v>
      </c>
      <c r="K425"/>
    </row>
    <row r="426" spans="1:11" x14ac:dyDescent="0.25">
      <c r="A426" s="76">
        <v>43721</v>
      </c>
      <c r="B426" s="77" t="s">
        <v>9</v>
      </c>
      <c r="C426" s="77" t="s">
        <v>11</v>
      </c>
      <c r="D426" s="77">
        <v>191</v>
      </c>
      <c r="E426" s="77">
        <v>3</v>
      </c>
      <c r="F426" s="15">
        <f>IF(Tableau1[[#This Row],[Date]]&lt;&gt;"",Tableau1[[#This Row],[Pièces produites]]-Tableau1[[#This Row],[Rebuts]],"")</f>
        <v>188</v>
      </c>
      <c r="G426" s="5">
        <f>IFERROR(Tableau1[[#This Row],[Rebuts]]/Tableau1[[#This Row],[Pièces produites]],"")</f>
        <v>1.5706806282722512E-2</v>
      </c>
      <c r="H426" s="32">
        <f>IF(Tableau1[[#This Row],[Date]]&lt;&gt;"",$M$13,"")</f>
        <v>180</v>
      </c>
      <c r="I426" s="5" t="str">
        <f>IF(Tableau1[[#This Row],[Date]]&lt;&gt;"",CONCATENATE("s",WEEKNUM(Tableau1[[#This Row],[Date]],21)," - ",YEAR(Tableau1[[#This Row],[Date]])),"")</f>
        <v>s37 - 2019</v>
      </c>
      <c r="J426" s="9" t="str">
        <f>IF(Tableau1[[#This Row],[Date]]&lt;&gt;"",TEXT(Tableau1[[#This Row],[Date]],"mmm"),"")</f>
        <v>sept</v>
      </c>
      <c r="K426"/>
    </row>
    <row r="427" spans="1:11" x14ac:dyDescent="0.25">
      <c r="A427" s="76">
        <v>43721</v>
      </c>
      <c r="B427" s="77" t="s">
        <v>9</v>
      </c>
      <c r="C427" s="77" t="s">
        <v>12</v>
      </c>
      <c r="D427" s="77">
        <v>189</v>
      </c>
      <c r="E427" s="77">
        <v>6</v>
      </c>
      <c r="F427" s="15">
        <f>IF(Tableau1[[#This Row],[Date]]&lt;&gt;"",Tableau1[[#This Row],[Pièces produites]]-Tableau1[[#This Row],[Rebuts]],"")</f>
        <v>183</v>
      </c>
      <c r="G427" s="5">
        <f>IFERROR(Tableau1[[#This Row],[Rebuts]]/Tableau1[[#This Row],[Pièces produites]],"")</f>
        <v>3.1746031746031744E-2</v>
      </c>
      <c r="H427" s="32">
        <f>IF(Tableau1[[#This Row],[Date]]&lt;&gt;"",$M$13,"")</f>
        <v>180</v>
      </c>
      <c r="I427" s="5" t="str">
        <f>IF(Tableau1[[#This Row],[Date]]&lt;&gt;"",CONCATENATE("s",WEEKNUM(Tableau1[[#This Row],[Date]],21)," - ",YEAR(Tableau1[[#This Row],[Date]])),"")</f>
        <v>s37 - 2019</v>
      </c>
      <c r="J427" s="9" t="str">
        <f>IF(Tableau1[[#This Row],[Date]]&lt;&gt;"",TEXT(Tableau1[[#This Row],[Date]],"mmm"),"")</f>
        <v>sept</v>
      </c>
      <c r="K427"/>
    </row>
    <row r="428" spans="1:11" x14ac:dyDescent="0.25">
      <c r="A428" s="76">
        <v>43722</v>
      </c>
      <c r="B428" s="77" t="s">
        <v>7</v>
      </c>
      <c r="C428" s="77" t="s">
        <v>12</v>
      </c>
      <c r="D428" s="77">
        <v>298</v>
      </c>
      <c r="E428" s="77">
        <v>7</v>
      </c>
      <c r="F428" s="15">
        <f>IF(Tableau1[[#This Row],[Date]]&lt;&gt;"",Tableau1[[#This Row],[Pièces produites]]-Tableau1[[#This Row],[Rebuts]],"")</f>
        <v>291</v>
      </c>
      <c r="G428" s="5">
        <f>IFERROR(Tableau1[[#This Row],[Rebuts]]/Tableau1[[#This Row],[Pièces produites]],"")</f>
        <v>2.3489932885906041E-2</v>
      </c>
      <c r="H428" s="32">
        <f>IF(Tableau1[[#This Row],[Date]]&lt;&gt;"",$M$13,"")</f>
        <v>180</v>
      </c>
      <c r="I428" s="5" t="str">
        <f>IF(Tableau1[[#This Row],[Date]]&lt;&gt;"",CONCATENATE("s",WEEKNUM(Tableau1[[#This Row],[Date]],21)," - ",YEAR(Tableau1[[#This Row],[Date]])),"")</f>
        <v>s37 - 2019</v>
      </c>
      <c r="J428" s="9" t="str">
        <f>IF(Tableau1[[#This Row],[Date]]&lt;&gt;"",TEXT(Tableau1[[#This Row],[Date]],"mmm"),"")</f>
        <v>sept</v>
      </c>
      <c r="K428"/>
    </row>
    <row r="429" spans="1:11" x14ac:dyDescent="0.25">
      <c r="A429" s="76">
        <v>43722</v>
      </c>
      <c r="B429" s="77" t="s">
        <v>8</v>
      </c>
      <c r="C429" s="77" t="s">
        <v>11</v>
      </c>
      <c r="D429" s="77">
        <v>249</v>
      </c>
      <c r="E429" s="77">
        <v>12</v>
      </c>
      <c r="F429" s="15">
        <f>IF(Tableau1[[#This Row],[Date]]&lt;&gt;"",Tableau1[[#This Row],[Pièces produites]]-Tableau1[[#This Row],[Rebuts]],"")</f>
        <v>237</v>
      </c>
      <c r="G429" s="5">
        <f>IFERROR(Tableau1[[#This Row],[Rebuts]]/Tableau1[[#This Row],[Pièces produites]],"")</f>
        <v>4.8192771084337352E-2</v>
      </c>
      <c r="H429" s="32">
        <f>IF(Tableau1[[#This Row],[Date]]&lt;&gt;"",$M$13,"")</f>
        <v>180</v>
      </c>
      <c r="I429" s="5" t="str">
        <f>IF(Tableau1[[#This Row],[Date]]&lt;&gt;"",CONCATENATE("s",WEEKNUM(Tableau1[[#This Row],[Date]],21)," - ",YEAR(Tableau1[[#This Row],[Date]])),"")</f>
        <v>s37 - 2019</v>
      </c>
      <c r="J429" s="9" t="str">
        <f>IF(Tableau1[[#This Row],[Date]]&lt;&gt;"",TEXT(Tableau1[[#This Row],[Date]],"mmm"),"")</f>
        <v>sept</v>
      </c>
      <c r="K429"/>
    </row>
    <row r="430" spans="1:11" x14ac:dyDescent="0.25">
      <c r="A430" s="76">
        <v>43722</v>
      </c>
      <c r="B430" s="77" t="s">
        <v>8</v>
      </c>
      <c r="C430" s="77" t="s">
        <v>12</v>
      </c>
      <c r="D430" s="77">
        <v>292</v>
      </c>
      <c r="E430" s="77">
        <v>6</v>
      </c>
      <c r="F430" s="15">
        <f>IF(Tableau1[[#This Row],[Date]]&lt;&gt;"",Tableau1[[#This Row],[Pièces produites]]-Tableau1[[#This Row],[Rebuts]],"")</f>
        <v>286</v>
      </c>
      <c r="G430" s="5">
        <f>IFERROR(Tableau1[[#This Row],[Rebuts]]/Tableau1[[#This Row],[Pièces produites]],"")</f>
        <v>2.0547945205479451E-2</v>
      </c>
      <c r="H430" s="32">
        <f>IF(Tableau1[[#This Row],[Date]]&lt;&gt;"",$M$13,"")</f>
        <v>180</v>
      </c>
      <c r="I430" s="5" t="str">
        <f>IF(Tableau1[[#This Row],[Date]]&lt;&gt;"",CONCATENATE("s",WEEKNUM(Tableau1[[#This Row],[Date]],21)," - ",YEAR(Tableau1[[#This Row],[Date]])),"")</f>
        <v>s37 - 2019</v>
      </c>
      <c r="J430" s="9" t="str">
        <f>IF(Tableau1[[#This Row],[Date]]&lt;&gt;"",TEXT(Tableau1[[#This Row],[Date]],"mmm"),"")</f>
        <v>sept</v>
      </c>
      <c r="K430"/>
    </row>
    <row r="431" spans="1:11" x14ac:dyDescent="0.25">
      <c r="A431" s="76">
        <v>43722</v>
      </c>
      <c r="B431" s="77" t="s">
        <v>9</v>
      </c>
      <c r="C431" s="77" t="s">
        <v>11</v>
      </c>
      <c r="D431" s="77">
        <v>192</v>
      </c>
      <c r="E431" s="77">
        <v>9</v>
      </c>
      <c r="F431" s="15">
        <f>IF(Tableau1[[#This Row],[Date]]&lt;&gt;"",Tableau1[[#This Row],[Pièces produites]]-Tableau1[[#This Row],[Rebuts]],"")</f>
        <v>183</v>
      </c>
      <c r="G431" s="5">
        <f>IFERROR(Tableau1[[#This Row],[Rebuts]]/Tableau1[[#This Row],[Pièces produites]],"")</f>
        <v>4.6875E-2</v>
      </c>
      <c r="H431" s="32">
        <f>IF(Tableau1[[#This Row],[Date]]&lt;&gt;"",$M$13,"")</f>
        <v>180</v>
      </c>
      <c r="I431" s="5" t="str">
        <f>IF(Tableau1[[#This Row],[Date]]&lt;&gt;"",CONCATENATE("s",WEEKNUM(Tableau1[[#This Row],[Date]],21)," - ",YEAR(Tableau1[[#This Row],[Date]])),"")</f>
        <v>s37 - 2019</v>
      </c>
      <c r="J431" s="9" t="str">
        <f>IF(Tableau1[[#This Row],[Date]]&lt;&gt;"",TEXT(Tableau1[[#This Row],[Date]],"mmm"),"")</f>
        <v>sept</v>
      </c>
      <c r="K431"/>
    </row>
    <row r="432" spans="1:11" x14ac:dyDescent="0.25">
      <c r="A432" s="76">
        <v>43722</v>
      </c>
      <c r="B432" s="77" t="s">
        <v>9</v>
      </c>
      <c r="C432" s="77" t="s">
        <v>12</v>
      </c>
      <c r="D432" s="77">
        <v>184</v>
      </c>
      <c r="E432" s="77">
        <v>8</v>
      </c>
      <c r="F432" s="15">
        <f>IF(Tableau1[[#This Row],[Date]]&lt;&gt;"",Tableau1[[#This Row],[Pièces produites]]-Tableau1[[#This Row],[Rebuts]],"")</f>
        <v>176</v>
      </c>
      <c r="G432" s="5">
        <f>IFERROR(Tableau1[[#This Row],[Rebuts]]/Tableau1[[#This Row],[Pièces produites]],"")</f>
        <v>4.3478260869565216E-2</v>
      </c>
      <c r="H432" s="32">
        <f>IF(Tableau1[[#This Row],[Date]]&lt;&gt;"",$M$13,"")</f>
        <v>180</v>
      </c>
      <c r="I432" s="5" t="str">
        <f>IF(Tableau1[[#This Row],[Date]]&lt;&gt;"",CONCATENATE("s",WEEKNUM(Tableau1[[#This Row],[Date]],21)," - ",YEAR(Tableau1[[#This Row],[Date]])),"")</f>
        <v>s37 - 2019</v>
      </c>
      <c r="J432" s="9" t="str">
        <f>IF(Tableau1[[#This Row],[Date]]&lt;&gt;"",TEXT(Tableau1[[#This Row],[Date]],"mmm"),"")</f>
        <v>sept</v>
      </c>
      <c r="K432"/>
    </row>
    <row r="433" spans="1:11" x14ac:dyDescent="0.25">
      <c r="A433" s="76">
        <v>43722</v>
      </c>
      <c r="B433" s="77" t="s">
        <v>7</v>
      </c>
      <c r="C433" s="77" t="s">
        <v>11</v>
      </c>
      <c r="D433" s="77">
        <v>323</v>
      </c>
      <c r="E433" s="77">
        <v>9</v>
      </c>
      <c r="F433" s="15">
        <f>IF(Tableau1[[#This Row],[Date]]&lt;&gt;"",Tableau1[[#This Row],[Pièces produites]]-Tableau1[[#This Row],[Rebuts]],"")</f>
        <v>314</v>
      </c>
      <c r="G433" s="5">
        <f>IFERROR(Tableau1[[#This Row],[Rebuts]]/Tableau1[[#This Row],[Pièces produites]],"")</f>
        <v>2.7863777089783281E-2</v>
      </c>
      <c r="H433" s="32">
        <f>IF(Tableau1[[#This Row],[Date]]&lt;&gt;"",$M$13,"")</f>
        <v>180</v>
      </c>
      <c r="I433" s="5" t="str">
        <f>IF(Tableau1[[#This Row],[Date]]&lt;&gt;"",CONCATENATE("s",WEEKNUM(Tableau1[[#This Row],[Date]],21)," - ",YEAR(Tableau1[[#This Row],[Date]])),"")</f>
        <v>s37 - 2019</v>
      </c>
      <c r="J433" s="9" t="str">
        <f>IF(Tableau1[[#This Row],[Date]]&lt;&gt;"",TEXT(Tableau1[[#This Row],[Date]],"mmm"),"")</f>
        <v>sept</v>
      </c>
      <c r="K433"/>
    </row>
    <row r="434" spans="1:11" x14ac:dyDescent="0.25">
      <c r="A434" s="76">
        <v>43724</v>
      </c>
      <c r="B434" s="77" t="s">
        <v>7</v>
      </c>
      <c r="C434" s="77" t="s">
        <v>11</v>
      </c>
      <c r="D434" s="77">
        <v>244</v>
      </c>
      <c r="E434" s="77">
        <v>7</v>
      </c>
      <c r="F434" s="15">
        <f>IF(Tableau1[[#This Row],[Date]]&lt;&gt;"",Tableau1[[#This Row],[Pièces produites]]-Tableau1[[#This Row],[Rebuts]],"")</f>
        <v>237</v>
      </c>
      <c r="G434" s="5">
        <f>IFERROR(Tableau1[[#This Row],[Rebuts]]/Tableau1[[#This Row],[Pièces produites]],"")</f>
        <v>2.8688524590163935E-2</v>
      </c>
      <c r="H434" s="32">
        <f>IF(Tableau1[[#This Row],[Date]]&lt;&gt;"",$M$13,"")</f>
        <v>180</v>
      </c>
      <c r="I434" s="5" t="str">
        <f>IF(Tableau1[[#This Row],[Date]]&lt;&gt;"",CONCATENATE("s",WEEKNUM(Tableau1[[#This Row],[Date]],21)," - ",YEAR(Tableau1[[#This Row],[Date]])),"")</f>
        <v>s38 - 2019</v>
      </c>
      <c r="J434" s="9" t="str">
        <f>IF(Tableau1[[#This Row],[Date]]&lt;&gt;"",TEXT(Tableau1[[#This Row],[Date]],"mmm"),"")</f>
        <v>sept</v>
      </c>
      <c r="K434"/>
    </row>
    <row r="435" spans="1:11" x14ac:dyDescent="0.25">
      <c r="A435" s="76">
        <v>43724</v>
      </c>
      <c r="B435" s="77" t="s">
        <v>7</v>
      </c>
      <c r="C435" s="77" t="s">
        <v>12</v>
      </c>
      <c r="D435" s="77">
        <v>306</v>
      </c>
      <c r="E435" s="77">
        <v>8</v>
      </c>
      <c r="F435" s="15">
        <f>IF(Tableau1[[#This Row],[Date]]&lt;&gt;"",Tableau1[[#This Row],[Pièces produites]]-Tableau1[[#This Row],[Rebuts]],"")</f>
        <v>298</v>
      </c>
      <c r="G435" s="5">
        <f>IFERROR(Tableau1[[#This Row],[Rebuts]]/Tableau1[[#This Row],[Pièces produites]],"")</f>
        <v>2.6143790849673203E-2</v>
      </c>
      <c r="H435" s="32">
        <f>IF(Tableau1[[#This Row],[Date]]&lt;&gt;"",$M$13,"")</f>
        <v>180</v>
      </c>
      <c r="I435" s="5" t="str">
        <f>IF(Tableau1[[#This Row],[Date]]&lt;&gt;"",CONCATENATE("s",WEEKNUM(Tableau1[[#This Row],[Date]],21)," - ",YEAR(Tableau1[[#This Row],[Date]])),"")</f>
        <v>s38 - 2019</v>
      </c>
      <c r="J435" s="9" t="str">
        <f>IF(Tableau1[[#This Row],[Date]]&lt;&gt;"",TEXT(Tableau1[[#This Row],[Date]],"mmm"),"")</f>
        <v>sept</v>
      </c>
      <c r="K435"/>
    </row>
    <row r="436" spans="1:11" x14ac:dyDescent="0.25">
      <c r="A436" s="76">
        <v>43724</v>
      </c>
      <c r="B436" s="77" t="s">
        <v>8</v>
      </c>
      <c r="C436" s="77" t="s">
        <v>11</v>
      </c>
      <c r="D436" s="77">
        <v>270</v>
      </c>
      <c r="E436" s="77">
        <v>6</v>
      </c>
      <c r="F436" s="15">
        <f>IF(Tableau1[[#This Row],[Date]]&lt;&gt;"",Tableau1[[#This Row],[Pièces produites]]-Tableau1[[#This Row],[Rebuts]],"")</f>
        <v>264</v>
      </c>
      <c r="G436" s="5">
        <f>IFERROR(Tableau1[[#This Row],[Rebuts]]/Tableau1[[#This Row],[Pièces produites]],"")</f>
        <v>2.2222222222222223E-2</v>
      </c>
      <c r="H436" s="32">
        <f>IF(Tableau1[[#This Row],[Date]]&lt;&gt;"",$M$13,"")</f>
        <v>180</v>
      </c>
      <c r="I436" s="5" t="str">
        <f>IF(Tableau1[[#This Row],[Date]]&lt;&gt;"",CONCATENATE("s",WEEKNUM(Tableau1[[#This Row],[Date]],21)," - ",YEAR(Tableau1[[#This Row],[Date]])),"")</f>
        <v>s38 - 2019</v>
      </c>
      <c r="J436" s="9" t="str">
        <f>IF(Tableau1[[#This Row],[Date]]&lt;&gt;"",TEXT(Tableau1[[#This Row],[Date]],"mmm"),"")</f>
        <v>sept</v>
      </c>
      <c r="K436"/>
    </row>
    <row r="437" spans="1:11" x14ac:dyDescent="0.25">
      <c r="A437" s="76">
        <v>43724</v>
      </c>
      <c r="B437" s="77" t="s">
        <v>8</v>
      </c>
      <c r="C437" s="77" t="s">
        <v>12</v>
      </c>
      <c r="D437" s="77">
        <v>277</v>
      </c>
      <c r="E437" s="77">
        <v>8</v>
      </c>
      <c r="F437" s="15">
        <f>IF(Tableau1[[#This Row],[Date]]&lt;&gt;"",Tableau1[[#This Row],[Pièces produites]]-Tableau1[[#This Row],[Rebuts]],"")</f>
        <v>269</v>
      </c>
      <c r="G437" s="5">
        <f>IFERROR(Tableau1[[#This Row],[Rebuts]]/Tableau1[[#This Row],[Pièces produites]],"")</f>
        <v>2.8880866425992781E-2</v>
      </c>
      <c r="H437" s="32">
        <f>IF(Tableau1[[#This Row],[Date]]&lt;&gt;"",$M$13,"")</f>
        <v>180</v>
      </c>
      <c r="I437" s="5" t="str">
        <f>IF(Tableau1[[#This Row],[Date]]&lt;&gt;"",CONCATENATE("s",WEEKNUM(Tableau1[[#This Row],[Date]],21)," - ",YEAR(Tableau1[[#This Row],[Date]])),"")</f>
        <v>s38 - 2019</v>
      </c>
      <c r="J437" s="9" t="str">
        <f>IF(Tableau1[[#This Row],[Date]]&lt;&gt;"",TEXT(Tableau1[[#This Row],[Date]],"mmm"),"")</f>
        <v>sept</v>
      </c>
      <c r="K437"/>
    </row>
    <row r="438" spans="1:11" x14ac:dyDescent="0.25">
      <c r="A438" s="76">
        <v>43724</v>
      </c>
      <c r="B438" s="77" t="s">
        <v>9</v>
      </c>
      <c r="C438" s="77" t="s">
        <v>11</v>
      </c>
      <c r="D438" s="77">
        <v>195</v>
      </c>
      <c r="E438" s="77">
        <v>5</v>
      </c>
      <c r="F438" s="15">
        <f>IF(Tableau1[[#This Row],[Date]]&lt;&gt;"",Tableau1[[#This Row],[Pièces produites]]-Tableau1[[#This Row],[Rebuts]],"")</f>
        <v>190</v>
      </c>
      <c r="G438" s="5">
        <f>IFERROR(Tableau1[[#This Row],[Rebuts]]/Tableau1[[#This Row],[Pièces produites]],"")</f>
        <v>2.564102564102564E-2</v>
      </c>
      <c r="H438" s="32">
        <f>IF(Tableau1[[#This Row],[Date]]&lt;&gt;"",$M$13,"")</f>
        <v>180</v>
      </c>
      <c r="I438" s="5" t="str">
        <f>IF(Tableau1[[#This Row],[Date]]&lt;&gt;"",CONCATENATE("s",WEEKNUM(Tableau1[[#This Row],[Date]],21)," - ",YEAR(Tableau1[[#This Row],[Date]])),"")</f>
        <v>s38 - 2019</v>
      </c>
      <c r="J438" s="9" t="str">
        <f>IF(Tableau1[[#This Row],[Date]]&lt;&gt;"",TEXT(Tableau1[[#This Row],[Date]],"mmm"),"")</f>
        <v>sept</v>
      </c>
      <c r="K438"/>
    </row>
    <row r="439" spans="1:11" x14ac:dyDescent="0.25">
      <c r="A439" s="76">
        <v>43724</v>
      </c>
      <c r="B439" s="77" t="s">
        <v>9</v>
      </c>
      <c r="C439" s="77" t="s">
        <v>12</v>
      </c>
      <c r="D439" s="77">
        <v>209</v>
      </c>
      <c r="E439" s="77">
        <v>9</v>
      </c>
      <c r="F439" s="15">
        <f>IF(Tableau1[[#This Row],[Date]]&lt;&gt;"",Tableau1[[#This Row],[Pièces produites]]-Tableau1[[#This Row],[Rebuts]],"")</f>
        <v>200</v>
      </c>
      <c r="G439" s="5">
        <f>IFERROR(Tableau1[[#This Row],[Rebuts]]/Tableau1[[#This Row],[Pièces produites]],"")</f>
        <v>4.3062200956937802E-2</v>
      </c>
      <c r="H439" s="32">
        <f>IF(Tableau1[[#This Row],[Date]]&lt;&gt;"",$M$13,"")</f>
        <v>180</v>
      </c>
      <c r="I439" s="5" t="str">
        <f>IF(Tableau1[[#This Row],[Date]]&lt;&gt;"",CONCATENATE("s",WEEKNUM(Tableau1[[#This Row],[Date]],21)," - ",YEAR(Tableau1[[#This Row],[Date]])),"")</f>
        <v>s38 - 2019</v>
      </c>
      <c r="J439" s="9" t="str">
        <f>IF(Tableau1[[#This Row],[Date]]&lt;&gt;"",TEXT(Tableau1[[#This Row],[Date]],"mmm"),"")</f>
        <v>sept</v>
      </c>
      <c r="K439"/>
    </row>
    <row r="440" spans="1:11" x14ac:dyDescent="0.25">
      <c r="A440" s="76">
        <v>43725</v>
      </c>
      <c r="B440" s="77" t="s">
        <v>7</v>
      </c>
      <c r="C440" s="77" t="s">
        <v>11</v>
      </c>
      <c r="D440" s="77">
        <v>255</v>
      </c>
      <c r="E440" s="77">
        <v>8</v>
      </c>
      <c r="F440" s="15">
        <f>IF(Tableau1[[#This Row],[Date]]&lt;&gt;"",Tableau1[[#This Row],[Pièces produites]]-Tableau1[[#This Row],[Rebuts]],"")</f>
        <v>247</v>
      </c>
      <c r="G440" s="5">
        <f>IFERROR(Tableau1[[#This Row],[Rebuts]]/Tableau1[[#This Row],[Pièces produites]],"")</f>
        <v>3.1372549019607843E-2</v>
      </c>
      <c r="H440" s="32">
        <f>IF(Tableau1[[#This Row],[Date]]&lt;&gt;"",$M$13,"")</f>
        <v>180</v>
      </c>
      <c r="I440" s="5" t="str">
        <f>IF(Tableau1[[#This Row],[Date]]&lt;&gt;"",CONCATENATE("s",WEEKNUM(Tableau1[[#This Row],[Date]],21)," - ",YEAR(Tableau1[[#This Row],[Date]])),"")</f>
        <v>s38 - 2019</v>
      </c>
      <c r="J440" s="9" t="str">
        <f>IF(Tableau1[[#This Row],[Date]]&lt;&gt;"",TEXT(Tableau1[[#This Row],[Date]],"mmm"),"")</f>
        <v>sept</v>
      </c>
      <c r="K440"/>
    </row>
    <row r="441" spans="1:11" x14ac:dyDescent="0.25">
      <c r="A441" s="76">
        <v>43725</v>
      </c>
      <c r="B441" s="77" t="s">
        <v>7</v>
      </c>
      <c r="C441" s="77" t="s">
        <v>12</v>
      </c>
      <c r="D441" s="77">
        <v>262</v>
      </c>
      <c r="E441" s="77">
        <v>2</v>
      </c>
      <c r="F441" s="15">
        <f>IF(Tableau1[[#This Row],[Date]]&lt;&gt;"",Tableau1[[#This Row],[Pièces produites]]-Tableau1[[#This Row],[Rebuts]],"")</f>
        <v>260</v>
      </c>
      <c r="G441" s="5">
        <f>IFERROR(Tableau1[[#This Row],[Rebuts]]/Tableau1[[#This Row],[Pièces produites]],"")</f>
        <v>7.6335877862595417E-3</v>
      </c>
      <c r="H441" s="32">
        <f>IF(Tableau1[[#This Row],[Date]]&lt;&gt;"",$M$13,"")</f>
        <v>180</v>
      </c>
      <c r="I441" s="5" t="str">
        <f>IF(Tableau1[[#This Row],[Date]]&lt;&gt;"",CONCATENATE("s",WEEKNUM(Tableau1[[#This Row],[Date]],21)," - ",YEAR(Tableau1[[#This Row],[Date]])),"")</f>
        <v>s38 - 2019</v>
      </c>
      <c r="J441" s="9" t="str">
        <f>IF(Tableau1[[#This Row],[Date]]&lt;&gt;"",TEXT(Tableau1[[#This Row],[Date]],"mmm"),"")</f>
        <v>sept</v>
      </c>
      <c r="K441"/>
    </row>
    <row r="442" spans="1:11" x14ac:dyDescent="0.25">
      <c r="A442" s="76">
        <v>43725</v>
      </c>
      <c r="B442" s="77" t="s">
        <v>8</v>
      </c>
      <c r="C442" s="77" t="s">
        <v>11</v>
      </c>
      <c r="D442" s="77">
        <v>286</v>
      </c>
      <c r="E442" s="77">
        <v>10</v>
      </c>
      <c r="F442" s="15">
        <f>IF(Tableau1[[#This Row],[Date]]&lt;&gt;"",Tableau1[[#This Row],[Pièces produites]]-Tableau1[[#This Row],[Rebuts]],"")</f>
        <v>276</v>
      </c>
      <c r="G442" s="5">
        <f>IFERROR(Tableau1[[#This Row],[Rebuts]]/Tableau1[[#This Row],[Pièces produites]],"")</f>
        <v>3.4965034965034968E-2</v>
      </c>
      <c r="H442" s="32">
        <f>IF(Tableau1[[#This Row],[Date]]&lt;&gt;"",$M$13,"")</f>
        <v>180</v>
      </c>
      <c r="I442" s="5" t="str">
        <f>IF(Tableau1[[#This Row],[Date]]&lt;&gt;"",CONCATENATE("s",WEEKNUM(Tableau1[[#This Row],[Date]],21)," - ",YEAR(Tableau1[[#This Row],[Date]])),"")</f>
        <v>s38 - 2019</v>
      </c>
      <c r="J442" s="9" t="str">
        <f>IF(Tableau1[[#This Row],[Date]]&lt;&gt;"",TEXT(Tableau1[[#This Row],[Date]],"mmm"),"")</f>
        <v>sept</v>
      </c>
      <c r="K442"/>
    </row>
    <row r="443" spans="1:11" x14ac:dyDescent="0.25">
      <c r="A443" s="76">
        <v>43725</v>
      </c>
      <c r="B443" s="77" t="s">
        <v>8</v>
      </c>
      <c r="C443" s="77" t="s">
        <v>12</v>
      </c>
      <c r="D443" s="77">
        <v>258</v>
      </c>
      <c r="E443" s="77">
        <v>4</v>
      </c>
      <c r="F443" s="15">
        <f>IF(Tableau1[[#This Row],[Date]]&lt;&gt;"",Tableau1[[#This Row],[Pièces produites]]-Tableau1[[#This Row],[Rebuts]],"")</f>
        <v>254</v>
      </c>
      <c r="G443" s="5">
        <f>IFERROR(Tableau1[[#This Row],[Rebuts]]/Tableau1[[#This Row],[Pièces produites]],"")</f>
        <v>1.5503875968992248E-2</v>
      </c>
      <c r="H443" s="32">
        <f>IF(Tableau1[[#This Row],[Date]]&lt;&gt;"",$M$13,"")</f>
        <v>180</v>
      </c>
      <c r="I443" s="5" t="str">
        <f>IF(Tableau1[[#This Row],[Date]]&lt;&gt;"",CONCATENATE("s",WEEKNUM(Tableau1[[#This Row],[Date]],21)," - ",YEAR(Tableau1[[#This Row],[Date]])),"")</f>
        <v>s38 - 2019</v>
      </c>
      <c r="J443" s="9" t="str">
        <f>IF(Tableau1[[#This Row],[Date]]&lt;&gt;"",TEXT(Tableau1[[#This Row],[Date]],"mmm"),"")</f>
        <v>sept</v>
      </c>
      <c r="K443"/>
    </row>
    <row r="444" spans="1:11" x14ac:dyDescent="0.25">
      <c r="A444" s="76">
        <v>43725</v>
      </c>
      <c r="B444" s="77" t="s">
        <v>9</v>
      </c>
      <c r="C444" s="77" t="s">
        <v>11</v>
      </c>
      <c r="D444" s="77">
        <v>229</v>
      </c>
      <c r="E444" s="77">
        <v>5</v>
      </c>
      <c r="F444" s="15">
        <f>IF(Tableau1[[#This Row],[Date]]&lt;&gt;"",Tableau1[[#This Row],[Pièces produites]]-Tableau1[[#This Row],[Rebuts]],"")</f>
        <v>224</v>
      </c>
      <c r="G444" s="5">
        <f>IFERROR(Tableau1[[#This Row],[Rebuts]]/Tableau1[[#This Row],[Pièces produites]],"")</f>
        <v>2.1834061135371178E-2</v>
      </c>
      <c r="H444" s="32">
        <f>IF(Tableau1[[#This Row],[Date]]&lt;&gt;"",$M$13,"")</f>
        <v>180</v>
      </c>
      <c r="I444" s="5" t="str">
        <f>IF(Tableau1[[#This Row],[Date]]&lt;&gt;"",CONCATENATE("s",WEEKNUM(Tableau1[[#This Row],[Date]],21)," - ",YEAR(Tableau1[[#This Row],[Date]])),"")</f>
        <v>s38 - 2019</v>
      </c>
      <c r="J444" s="9" t="str">
        <f>IF(Tableau1[[#This Row],[Date]]&lt;&gt;"",TEXT(Tableau1[[#This Row],[Date]],"mmm"),"")</f>
        <v>sept</v>
      </c>
      <c r="K444"/>
    </row>
    <row r="445" spans="1:11" x14ac:dyDescent="0.25">
      <c r="A445" s="76">
        <v>43725</v>
      </c>
      <c r="B445" s="77" t="s">
        <v>9</v>
      </c>
      <c r="C445" s="77" t="s">
        <v>12</v>
      </c>
      <c r="D445" s="77">
        <v>235</v>
      </c>
      <c r="E445" s="77">
        <v>7</v>
      </c>
      <c r="F445" s="15">
        <f>IF(Tableau1[[#This Row],[Date]]&lt;&gt;"",Tableau1[[#This Row],[Pièces produites]]-Tableau1[[#This Row],[Rebuts]],"")</f>
        <v>228</v>
      </c>
      <c r="G445" s="5">
        <f>IFERROR(Tableau1[[#This Row],[Rebuts]]/Tableau1[[#This Row],[Pièces produites]],"")</f>
        <v>2.9787234042553193E-2</v>
      </c>
      <c r="H445" s="32">
        <f>IF(Tableau1[[#This Row],[Date]]&lt;&gt;"",$M$13,"")</f>
        <v>180</v>
      </c>
      <c r="I445" s="5" t="str">
        <f>IF(Tableau1[[#This Row],[Date]]&lt;&gt;"",CONCATENATE("s",WEEKNUM(Tableau1[[#This Row],[Date]],21)," - ",YEAR(Tableau1[[#This Row],[Date]])),"")</f>
        <v>s38 - 2019</v>
      </c>
      <c r="J445" s="9" t="str">
        <f>IF(Tableau1[[#This Row],[Date]]&lt;&gt;"",TEXT(Tableau1[[#This Row],[Date]],"mmm"),"")</f>
        <v>sept</v>
      </c>
      <c r="K445"/>
    </row>
    <row r="446" spans="1:11" x14ac:dyDescent="0.25">
      <c r="A446" s="76">
        <v>43726</v>
      </c>
      <c r="B446" s="77" t="s">
        <v>7</v>
      </c>
      <c r="C446" s="77" t="s">
        <v>11</v>
      </c>
      <c r="D446" s="77">
        <v>327</v>
      </c>
      <c r="E446" s="77">
        <v>12</v>
      </c>
      <c r="F446" s="15">
        <f>IF(Tableau1[[#This Row],[Date]]&lt;&gt;"",Tableau1[[#This Row],[Pièces produites]]-Tableau1[[#This Row],[Rebuts]],"")</f>
        <v>315</v>
      </c>
      <c r="G446" s="5">
        <f>IFERROR(Tableau1[[#This Row],[Rebuts]]/Tableau1[[#This Row],[Pièces produites]],"")</f>
        <v>3.669724770642202E-2</v>
      </c>
      <c r="H446" s="32">
        <f>IF(Tableau1[[#This Row],[Date]]&lt;&gt;"",$M$13,"")</f>
        <v>180</v>
      </c>
      <c r="I446" s="5" t="str">
        <f>IF(Tableau1[[#This Row],[Date]]&lt;&gt;"",CONCATENATE("s",WEEKNUM(Tableau1[[#This Row],[Date]],21)," - ",YEAR(Tableau1[[#This Row],[Date]])),"")</f>
        <v>s38 - 2019</v>
      </c>
      <c r="J446" s="9" t="str">
        <f>IF(Tableau1[[#This Row],[Date]]&lt;&gt;"",TEXT(Tableau1[[#This Row],[Date]],"mmm"),"")</f>
        <v>sept</v>
      </c>
      <c r="K446"/>
    </row>
    <row r="447" spans="1:11" x14ac:dyDescent="0.25">
      <c r="A447" s="76">
        <v>43726</v>
      </c>
      <c r="B447" s="77" t="s">
        <v>7</v>
      </c>
      <c r="C447" s="77" t="s">
        <v>12</v>
      </c>
      <c r="D447" s="77">
        <v>269</v>
      </c>
      <c r="E447" s="77">
        <v>8</v>
      </c>
      <c r="F447" s="15">
        <f>IF(Tableau1[[#This Row],[Date]]&lt;&gt;"",Tableau1[[#This Row],[Pièces produites]]-Tableau1[[#This Row],[Rebuts]],"")</f>
        <v>261</v>
      </c>
      <c r="G447" s="5">
        <f>IFERROR(Tableau1[[#This Row],[Rebuts]]/Tableau1[[#This Row],[Pièces produites]],"")</f>
        <v>2.9739776951672861E-2</v>
      </c>
      <c r="H447" s="32">
        <f>IF(Tableau1[[#This Row],[Date]]&lt;&gt;"",$M$13,"")</f>
        <v>180</v>
      </c>
      <c r="I447" s="5" t="str">
        <f>IF(Tableau1[[#This Row],[Date]]&lt;&gt;"",CONCATENATE("s",WEEKNUM(Tableau1[[#This Row],[Date]],21)," - ",YEAR(Tableau1[[#This Row],[Date]])),"")</f>
        <v>s38 - 2019</v>
      </c>
      <c r="J447" s="9" t="str">
        <f>IF(Tableau1[[#This Row],[Date]]&lt;&gt;"",TEXT(Tableau1[[#This Row],[Date]],"mmm"),"")</f>
        <v>sept</v>
      </c>
      <c r="K447"/>
    </row>
    <row r="448" spans="1:11" x14ac:dyDescent="0.25">
      <c r="A448" s="76">
        <v>43726</v>
      </c>
      <c r="B448" s="77" t="s">
        <v>8</v>
      </c>
      <c r="C448" s="77" t="s">
        <v>11</v>
      </c>
      <c r="D448" s="77">
        <v>303</v>
      </c>
      <c r="E448" s="77">
        <v>15</v>
      </c>
      <c r="F448" s="15">
        <f>IF(Tableau1[[#This Row],[Date]]&lt;&gt;"",Tableau1[[#This Row],[Pièces produites]]-Tableau1[[#This Row],[Rebuts]],"")</f>
        <v>288</v>
      </c>
      <c r="G448" s="5">
        <f>IFERROR(Tableau1[[#This Row],[Rebuts]]/Tableau1[[#This Row],[Pièces produites]],"")</f>
        <v>4.9504950495049507E-2</v>
      </c>
      <c r="H448" s="32">
        <f>IF(Tableau1[[#This Row],[Date]]&lt;&gt;"",$M$13,"")</f>
        <v>180</v>
      </c>
      <c r="I448" s="5" t="str">
        <f>IF(Tableau1[[#This Row],[Date]]&lt;&gt;"",CONCATENATE("s",WEEKNUM(Tableau1[[#This Row],[Date]],21)," - ",YEAR(Tableau1[[#This Row],[Date]])),"")</f>
        <v>s38 - 2019</v>
      </c>
      <c r="J448" s="9" t="str">
        <f>IF(Tableau1[[#This Row],[Date]]&lt;&gt;"",TEXT(Tableau1[[#This Row],[Date]],"mmm"),"")</f>
        <v>sept</v>
      </c>
      <c r="K448"/>
    </row>
    <row r="449" spans="1:11" x14ac:dyDescent="0.25">
      <c r="A449" s="76">
        <v>43726</v>
      </c>
      <c r="B449" s="77" t="s">
        <v>8</v>
      </c>
      <c r="C449" s="77" t="s">
        <v>12</v>
      </c>
      <c r="D449" s="77">
        <v>274</v>
      </c>
      <c r="E449" s="77">
        <v>12</v>
      </c>
      <c r="F449" s="15">
        <f>IF(Tableau1[[#This Row],[Date]]&lt;&gt;"",Tableau1[[#This Row],[Pièces produites]]-Tableau1[[#This Row],[Rebuts]],"")</f>
        <v>262</v>
      </c>
      <c r="G449" s="5">
        <f>IFERROR(Tableau1[[#This Row],[Rebuts]]/Tableau1[[#This Row],[Pièces produites]],"")</f>
        <v>4.3795620437956206E-2</v>
      </c>
      <c r="H449" s="32">
        <f>IF(Tableau1[[#This Row],[Date]]&lt;&gt;"",$M$13,"")</f>
        <v>180</v>
      </c>
      <c r="I449" s="5" t="str">
        <f>IF(Tableau1[[#This Row],[Date]]&lt;&gt;"",CONCATENATE("s",WEEKNUM(Tableau1[[#This Row],[Date]],21)," - ",YEAR(Tableau1[[#This Row],[Date]])),"")</f>
        <v>s38 - 2019</v>
      </c>
      <c r="J449" s="9" t="str">
        <f>IF(Tableau1[[#This Row],[Date]]&lt;&gt;"",TEXT(Tableau1[[#This Row],[Date]],"mmm"),"")</f>
        <v>sept</v>
      </c>
      <c r="K449"/>
    </row>
    <row r="450" spans="1:11" x14ac:dyDescent="0.25">
      <c r="A450" s="76">
        <v>43726</v>
      </c>
      <c r="B450" s="77" t="s">
        <v>9</v>
      </c>
      <c r="C450" s="77" t="s">
        <v>11</v>
      </c>
      <c r="D450" s="77">
        <v>211</v>
      </c>
      <c r="E450" s="77">
        <v>6</v>
      </c>
      <c r="F450" s="15">
        <f>IF(Tableau1[[#This Row],[Date]]&lt;&gt;"",Tableau1[[#This Row],[Pièces produites]]-Tableau1[[#This Row],[Rebuts]],"")</f>
        <v>205</v>
      </c>
      <c r="G450" s="5">
        <f>IFERROR(Tableau1[[#This Row],[Rebuts]]/Tableau1[[#This Row],[Pièces produites]],"")</f>
        <v>2.843601895734597E-2</v>
      </c>
      <c r="H450" s="32">
        <f>IF(Tableau1[[#This Row],[Date]]&lt;&gt;"",$M$13,"")</f>
        <v>180</v>
      </c>
      <c r="I450" s="5" t="str">
        <f>IF(Tableau1[[#This Row],[Date]]&lt;&gt;"",CONCATENATE("s",WEEKNUM(Tableau1[[#This Row],[Date]],21)," - ",YEAR(Tableau1[[#This Row],[Date]])),"")</f>
        <v>s38 - 2019</v>
      </c>
      <c r="J450" s="9" t="str">
        <f>IF(Tableau1[[#This Row],[Date]]&lt;&gt;"",TEXT(Tableau1[[#This Row],[Date]],"mmm"),"")</f>
        <v>sept</v>
      </c>
      <c r="K450"/>
    </row>
    <row r="451" spans="1:11" x14ac:dyDescent="0.25">
      <c r="A451" s="76">
        <v>43726</v>
      </c>
      <c r="B451" s="77" t="s">
        <v>9</v>
      </c>
      <c r="C451" s="77" t="s">
        <v>12</v>
      </c>
      <c r="D451" s="77">
        <v>215</v>
      </c>
      <c r="E451" s="77">
        <v>3</v>
      </c>
      <c r="F451" s="15">
        <f>IF(Tableau1[[#This Row],[Date]]&lt;&gt;"",Tableau1[[#This Row],[Pièces produites]]-Tableau1[[#This Row],[Rebuts]],"")</f>
        <v>212</v>
      </c>
      <c r="G451" s="5">
        <f>IFERROR(Tableau1[[#This Row],[Rebuts]]/Tableau1[[#This Row],[Pièces produites]],"")</f>
        <v>1.3953488372093023E-2</v>
      </c>
      <c r="H451" s="32">
        <f>IF(Tableau1[[#This Row],[Date]]&lt;&gt;"",$M$13,"")</f>
        <v>180</v>
      </c>
      <c r="I451" s="5" t="str">
        <f>IF(Tableau1[[#This Row],[Date]]&lt;&gt;"",CONCATENATE("s",WEEKNUM(Tableau1[[#This Row],[Date]],21)," - ",YEAR(Tableau1[[#This Row],[Date]])),"")</f>
        <v>s38 - 2019</v>
      </c>
      <c r="J451" s="9" t="str">
        <f>IF(Tableau1[[#This Row],[Date]]&lt;&gt;"",TEXT(Tableau1[[#This Row],[Date]],"mmm"),"")</f>
        <v>sept</v>
      </c>
      <c r="K451"/>
    </row>
    <row r="452" spans="1:11" x14ac:dyDescent="0.25">
      <c r="A452" s="76">
        <v>43727</v>
      </c>
      <c r="B452" s="77" t="s">
        <v>7</v>
      </c>
      <c r="C452" s="77" t="s">
        <v>11</v>
      </c>
      <c r="D452" s="77">
        <v>285</v>
      </c>
      <c r="E452" s="77">
        <v>4</v>
      </c>
      <c r="F452" s="15">
        <f>IF(Tableau1[[#This Row],[Date]]&lt;&gt;"",Tableau1[[#This Row],[Pièces produites]]-Tableau1[[#This Row],[Rebuts]],"")</f>
        <v>281</v>
      </c>
      <c r="G452" s="5">
        <f>IFERROR(Tableau1[[#This Row],[Rebuts]]/Tableau1[[#This Row],[Pièces produites]],"")</f>
        <v>1.4035087719298246E-2</v>
      </c>
      <c r="H452" s="32">
        <f>IF(Tableau1[[#This Row],[Date]]&lt;&gt;"",$M$13,"")</f>
        <v>180</v>
      </c>
      <c r="I452" s="5" t="str">
        <f>IF(Tableau1[[#This Row],[Date]]&lt;&gt;"",CONCATENATE("s",WEEKNUM(Tableau1[[#This Row],[Date]],21)," - ",YEAR(Tableau1[[#This Row],[Date]])),"")</f>
        <v>s38 - 2019</v>
      </c>
      <c r="J452" s="9" t="str">
        <f>IF(Tableau1[[#This Row],[Date]]&lt;&gt;"",TEXT(Tableau1[[#This Row],[Date]],"mmm"),"")</f>
        <v>sept</v>
      </c>
      <c r="K452"/>
    </row>
    <row r="453" spans="1:11" x14ac:dyDescent="0.25">
      <c r="A453" s="76">
        <v>43727</v>
      </c>
      <c r="B453" s="77" t="s">
        <v>7</v>
      </c>
      <c r="C453" s="77" t="s">
        <v>12</v>
      </c>
      <c r="D453" s="77">
        <v>267</v>
      </c>
      <c r="E453" s="77">
        <v>2</v>
      </c>
      <c r="F453" s="15">
        <f>IF(Tableau1[[#This Row],[Date]]&lt;&gt;"",Tableau1[[#This Row],[Pièces produites]]-Tableau1[[#This Row],[Rebuts]],"")</f>
        <v>265</v>
      </c>
      <c r="G453" s="5">
        <f>IFERROR(Tableau1[[#This Row],[Rebuts]]/Tableau1[[#This Row],[Pièces produites]],"")</f>
        <v>7.4906367041198503E-3</v>
      </c>
      <c r="H453" s="32">
        <f>IF(Tableau1[[#This Row],[Date]]&lt;&gt;"",$M$13,"")</f>
        <v>180</v>
      </c>
      <c r="I453" s="5" t="str">
        <f>IF(Tableau1[[#This Row],[Date]]&lt;&gt;"",CONCATENATE("s",WEEKNUM(Tableau1[[#This Row],[Date]],21)," - ",YEAR(Tableau1[[#This Row],[Date]])),"")</f>
        <v>s38 - 2019</v>
      </c>
      <c r="J453" s="9" t="str">
        <f>IF(Tableau1[[#This Row],[Date]]&lt;&gt;"",TEXT(Tableau1[[#This Row],[Date]],"mmm"),"")</f>
        <v>sept</v>
      </c>
      <c r="K453"/>
    </row>
    <row r="454" spans="1:11" x14ac:dyDescent="0.25">
      <c r="A454" s="76">
        <v>43727</v>
      </c>
      <c r="B454" s="77" t="s">
        <v>8</v>
      </c>
      <c r="C454" s="77" t="s">
        <v>11</v>
      </c>
      <c r="D454" s="77">
        <v>270</v>
      </c>
      <c r="E454" s="77">
        <v>6</v>
      </c>
      <c r="F454" s="15">
        <f>IF(Tableau1[[#This Row],[Date]]&lt;&gt;"",Tableau1[[#This Row],[Pièces produites]]-Tableau1[[#This Row],[Rebuts]],"")</f>
        <v>264</v>
      </c>
      <c r="G454" s="5">
        <f>IFERROR(Tableau1[[#This Row],[Rebuts]]/Tableau1[[#This Row],[Pièces produites]],"")</f>
        <v>2.2222222222222223E-2</v>
      </c>
      <c r="H454" s="32">
        <f>IF(Tableau1[[#This Row],[Date]]&lt;&gt;"",$M$13,"")</f>
        <v>180</v>
      </c>
      <c r="I454" s="5" t="str">
        <f>IF(Tableau1[[#This Row],[Date]]&lt;&gt;"",CONCATENATE("s",WEEKNUM(Tableau1[[#This Row],[Date]],21)," - ",YEAR(Tableau1[[#This Row],[Date]])),"")</f>
        <v>s38 - 2019</v>
      </c>
      <c r="J454" s="9" t="str">
        <f>IF(Tableau1[[#This Row],[Date]]&lt;&gt;"",TEXT(Tableau1[[#This Row],[Date]],"mmm"),"")</f>
        <v>sept</v>
      </c>
      <c r="K454"/>
    </row>
    <row r="455" spans="1:11" x14ac:dyDescent="0.25">
      <c r="A455" s="76">
        <v>43727</v>
      </c>
      <c r="B455" s="77" t="s">
        <v>8</v>
      </c>
      <c r="C455" s="77" t="s">
        <v>12</v>
      </c>
      <c r="D455" s="77">
        <v>277</v>
      </c>
      <c r="E455" s="77">
        <v>8</v>
      </c>
      <c r="F455" s="15">
        <f>IF(Tableau1[[#This Row],[Date]]&lt;&gt;"",Tableau1[[#This Row],[Pièces produites]]-Tableau1[[#This Row],[Rebuts]],"")</f>
        <v>269</v>
      </c>
      <c r="G455" s="5">
        <f>IFERROR(Tableau1[[#This Row],[Rebuts]]/Tableau1[[#This Row],[Pièces produites]],"")</f>
        <v>2.8880866425992781E-2</v>
      </c>
      <c r="H455" s="32">
        <f>IF(Tableau1[[#This Row],[Date]]&lt;&gt;"",$M$13,"")</f>
        <v>180</v>
      </c>
      <c r="I455" s="5" t="str">
        <f>IF(Tableau1[[#This Row],[Date]]&lt;&gt;"",CONCATENATE("s",WEEKNUM(Tableau1[[#This Row],[Date]],21)," - ",YEAR(Tableau1[[#This Row],[Date]])),"")</f>
        <v>s38 - 2019</v>
      </c>
      <c r="J455" s="9" t="str">
        <f>IF(Tableau1[[#This Row],[Date]]&lt;&gt;"",TEXT(Tableau1[[#This Row],[Date]],"mmm"),"")</f>
        <v>sept</v>
      </c>
      <c r="K455"/>
    </row>
    <row r="456" spans="1:11" x14ac:dyDescent="0.25">
      <c r="A456" s="76">
        <v>43727</v>
      </c>
      <c r="B456" s="77" t="s">
        <v>9</v>
      </c>
      <c r="C456" s="77" t="s">
        <v>11</v>
      </c>
      <c r="D456" s="77">
        <v>209</v>
      </c>
      <c r="E456" s="77">
        <v>6</v>
      </c>
      <c r="F456" s="15">
        <f>IF(Tableau1[[#This Row],[Date]]&lt;&gt;"",Tableau1[[#This Row],[Pièces produites]]-Tableau1[[#This Row],[Rebuts]],"")</f>
        <v>203</v>
      </c>
      <c r="G456" s="5">
        <f>IFERROR(Tableau1[[#This Row],[Rebuts]]/Tableau1[[#This Row],[Pièces produites]],"")</f>
        <v>2.8708133971291867E-2</v>
      </c>
      <c r="H456" s="32">
        <f>IF(Tableau1[[#This Row],[Date]]&lt;&gt;"",$M$13,"")</f>
        <v>180</v>
      </c>
      <c r="I456" s="5" t="str">
        <f>IF(Tableau1[[#This Row],[Date]]&lt;&gt;"",CONCATENATE("s",WEEKNUM(Tableau1[[#This Row],[Date]],21)," - ",YEAR(Tableau1[[#This Row],[Date]])),"")</f>
        <v>s38 - 2019</v>
      </c>
      <c r="J456" s="9" t="str">
        <f>IF(Tableau1[[#This Row],[Date]]&lt;&gt;"",TEXT(Tableau1[[#This Row],[Date]],"mmm"),"")</f>
        <v>sept</v>
      </c>
      <c r="K456"/>
    </row>
    <row r="457" spans="1:11" x14ac:dyDescent="0.25">
      <c r="A457" s="76">
        <v>43727</v>
      </c>
      <c r="B457" s="77" t="s">
        <v>9</v>
      </c>
      <c r="C457" s="77" t="s">
        <v>12</v>
      </c>
      <c r="D457" s="77">
        <v>189</v>
      </c>
      <c r="E457" s="77">
        <v>2</v>
      </c>
      <c r="F457" s="15">
        <f>IF(Tableau1[[#This Row],[Date]]&lt;&gt;"",Tableau1[[#This Row],[Pièces produites]]-Tableau1[[#This Row],[Rebuts]],"")</f>
        <v>187</v>
      </c>
      <c r="G457" s="5">
        <f>IFERROR(Tableau1[[#This Row],[Rebuts]]/Tableau1[[#This Row],[Pièces produites]],"")</f>
        <v>1.0582010582010581E-2</v>
      </c>
      <c r="H457" s="32">
        <f>IF(Tableau1[[#This Row],[Date]]&lt;&gt;"",$M$13,"")</f>
        <v>180</v>
      </c>
      <c r="I457" s="5" t="str">
        <f>IF(Tableau1[[#This Row],[Date]]&lt;&gt;"",CONCATENATE("s",WEEKNUM(Tableau1[[#This Row],[Date]],21)," - ",YEAR(Tableau1[[#This Row],[Date]])),"")</f>
        <v>s38 - 2019</v>
      </c>
      <c r="J457" s="9" t="str">
        <f>IF(Tableau1[[#This Row],[Date]]&lt;&gt;"",TEXT(Tableau1[[#This Row],[Date]],"mmm"),"")</f>
        <v>sept</v>
      </c>
      <c r="K457"/>
    </row>
    <row r="458" spans="1:11" x14ac:dyDescent="0.25">
      <c r="A458" s="76">
        <v>43728</v>
      </c>
      <c r="B458" s="77" t="s">
        <v>7</v>
      </c>
      <c r="C458" s="77" t="s">
        <v>11</v>
      </c>
      <c r="D458" s="77">
        <v>281</v>
      </c>
      <c r="E458" s="77">
        <v>8</v>
      </c>
      <c r="F458" s="15">
        <f>IF(Tableau1[[#This Row],[Date]]&lt;&gt;"",Tableau1[[#This Row],[Pièces produites]]-Tableau1[[#This Row],[Rebuts]],"")</f>
        <v>273</v>
      </c>
      <c r="G458" s="5">
        <f>IFERROR(Tableau1[[#This Row],[Rebuts]]/Tableau1[[#This Row],[Pièces produites]],"")</f>
        <v>2.8469750889679714E-2</v>
      </c>
      <c r="H458" s="32">
        <f>IF(Tableau1[[#This Row],[Date]]&lt;&gt;"",$M$13,"")</f>
        <v>180</v>
      </c>
      <c r="I458" s="5" t="str">
        <f>IF(Tableau1[[#This Row],[Date]]&lt;&gt;"",CONCATENATE("s",WEEKNUM(Tableau1[[#This Row],[Date]],21)," - ",YEAR(Tableau1[[#This Row],[Date]])),"")</f>
        <v>s38 - 2019</v>
      </c>
      <c r="J458" s="9" t="str">
        <f>IF(Tableau1[[#This Row],[Date]]&lt;&gt;"",TEXT(Tableau1[[#This Row],[Date]],"mmm"),"")</f>
        <v>sept</v>
      </c>
      <c r="K458"/>
    </row>
    <row r="459" spans="1:11" x14ac:dyDescent="0.25">
      <c r="A459" s="76">
        <v>43728</v>
      </c>
      <c r="B459" s="77" t="s">
        <v>7</v>
      </c>
      <c r="C459" s="77" t="s">
        <v>12</v>
      </c>
      <c r="D459" s="77">
        <v>283</v>
      </c>
      <c r="E459" s="77">
        <v>4</v>
      </c>
      <c r="F459" s="15">
        <f>IF(Tableau1[[#This Row],[Date]]&lt;&gt;"",Tableau1[[#This Row],[Pièces produites]]-Tableau1[[#This Row],[Rebuts]],"")</f>
        <v>279</v>
      </c>
      <c r="G459" s="5">
        <f>IFERROR(Tableau1[[#This Row],[Rebuts]]/Tableau1[[#This Row],[Pièces produites]],"")</f>
        <v>1.4134275618374558E-2</v>
      </c>
      <c r="H459" s="32">
        <f>IF(Tableau1[[#This Row],[Date]]&lt;&gt;"",$M$13,"")</f>
        <v>180</v>
      </c>
      <c r="I459" s="5" t="str">
        <f>IF(Tableau1[[#This Row],[Date]]&lt;&gt;"",CONCATENATE("s",WEEKNUM(Tableau1[[#This Row],[Date]],21)," - ",YEAR(Tableau1[[#This Row],[Date]])),"")</f>
        <v>s38 - 2019</v>
      </c>
      <c r="J459" s="9" t="str">
        <f>IF(Tableau1[[#This Row],[Date]]&lt;&gt;"",TEXT(Tableau1[[#This Row],[Date]],"mmm"),"")</f>
        <v>sept</v>
      </c>
      <c r="K459"/>
    </row>
    <row r="460" spans="1:11" x14ac:dyDescent="0.25">
      <c r="A460" s="76">
        <v>43728</v>
      </c>
      <c r="B460" s="77" t="s">
        <v>8</v>
      </c>
      <c r="C460" s="77" t="s">
        <v>11</v>
      </c>
      <c r="D460" s="77">
        <v>254</v>
      </c>
      <c r="E460" s="77">
        <v>6</v>
      </c>
      <c r="F460" s="15">
        <f>IF(Tableau1[[#This Row],[Date]]&lt;&gt;"",Tableau1[[#This Row],[Pièces produites]]-Tableau1[[#This Row],[Rebuts]],"")</f>
        <v>248</v>
      </c>
      <c r="G460" s="5">
        <f>IFERROR(Tableau1[[#This Row],[Rebuts]]/Tableau1[[#This Row],[Pièces produites]],"")</f>
        <v>2.3622047244094488E-2</v>
      </c>
      <c r="H460" s="32">
        <f>IF(Tableau1[[#This Row],[Date]]&lt;&gt;"",$M$13,"")</f>
        <v>180</v>
      </c>
      <c r="I460" s="5" t="str">
        <f>IF(Tableau1[[#This Row],[Date]]&lt;&gt;"",CONCATENATE("s",WEEKNUM(Tableau1[[#This Row],[Date]],21)," - ",YEAR(Tableau1[[#This Row],[Date]])),"")</f>
        <v>s38 - 2019</v>
      </c>
      <c r="J460" s="9" t="str">
        <f>IF(Tableau1[[#This Row],[Date]]&lt;&gt;"",TEXT(Tableau1[[#This Row],[Date]],"mmm"),"")</f>
        <v>sept</v>
      </c>
      <c r="K460"/>
    </row>
    <row r="461" spans="1:11" x14ac:dyDescent="0.25">
      <c r="A461" s="76">
        <v>43728</v>
      </c>
      <c r="B461" s="77" t="s">
        <v>8</v>
      </c>
      <c r="C461" s="77" t="s">
        <v>12</v>
      </c>
      <c r="D461" s="77">
        <v>300</v>
      </c>
      <c r="E461" s="77">
        <v>12</v>
      </c>
      <c r="F461" s="15">
        <f>IF(Tableau1[[#This Row],[Date]]&lt;&gt;"",Tableau1[[#This Row],[Pièces produites]]-Tableau1[[#This Row],[Rebuts]],"")</f>
        <v>288</v>
      </c>
      <c r="G461" s="5">
        <f>IFERROR(Tableau1[[#This Row],[Rebuts]]/Tableau1[[#This Row],[Pièces produites]],"")</f>
        <v>0.04</v>
      </c>
      <c r="H461" s="32">
        <f>IF(Tableau1[[#This Row],[Date]]&lt;&gt;"",$M$13,"")</f>
        <v>180</v>
      </c>
      <c r="I461" s="5" t="str">
        <f>IF(Tableau1[[#This Row],[Date]]&lt;&gt;"",CONCATENATE("s",WEEKNUM(Tableau1[[#This Row],[Date]],21)," - ",YEAR(Tableau1[[#This Row],[Date]])),"")</f>
        <v>s38 - 2019</v>
      </c>
      <c r="J461" s="9" t="str">
        <f>IF(Tableau1[[#This Row],[Date]]&lt;&gt;"",TEXT(Tableau1[[#This Row],[Date]],"mmm"),"")</f>
        <v>sept</v>
      </c>
      <c r="K461"/>
    </row>
    <row r="462" spans="1:11" x14ac:dyDescent="0.25">
      <c r="A462" s="76">
        <v>43728</v>
      </c>
      <c r="B462" s="77" t="s">
        <v>9</v>
      </c>
      <c r="C462" s="77" t="s">
        <v>11</v>
      </c>
      <c r="D462" s="77">
        <v>203</v>
      </c>
      <c r="E462" s="77">
        <v>9</v>
      </c>
      <c r="F462" s="15">
        <f>IF(Tableau1[[#This Row],[Date]]&lt;&gt;"",Tableau1[[#This Row],[Pièces produites]]-Tableau1[[#This Row],[Rebuts]],"")</f>
        <v>194</v>
      </c>
      <c r="G462" s="5">
        <f>IFERROR(Tableau1[[#This Row],[Rebuts]]/Tableau1[[#This Row],[Pièces produites]],"")</f>
        <v>4.4334975369458129E-2</v>
      </c>
      <c r="H462" s="32">
        <f>IF(Tableau1[[#This Row],[Date]]&lt;&gt;"",$M$13,"")</f>
        <v>180</v>
      </c>
      <c r="I462" s="5" t="str">
        <f>IF(Tableau1[[#This Row],[Date]]&lt;&gt;"",CONCATENATE("s",WEEKNUM(Tableau1[[#This Row],[Date]],21)," - ",YEAR(Tableau1[[#This Row],[Date]])),"")</f>
        <v>s38 - 2019</v>
      </c>
      <c r="J462" s="9" t="str">
        <f>IF(Tableau1[[#This Row],[Date]]&lt;&gt;"",TEXT(Tableau1[[#This Row],[Date]],"mmm"),"")</f>
        <v>sept</v>
      </c>
      <c r="K462"/>
    </row>
    <row r="463" spans="1:11" x14ac:dyDescent="0.25">
      <c r="A463" s="76">
        <v>43728</v>
      </c>
      <c r="B463" s="77" t="s">
        <v>9</v>
      </c>
      <c r="C463" s="77" t="s">
        <v>12</v>
      </c>
      <c r="D463" s="77">
        <v>232</v>
      </c>
      <c r="E463" s="77">
        <v>9</v>
      </c>
      <c r="F463" s="15">
        <f>IF(Tableau1[[#This Row],[Date]]&lt;&gt;"",Tableau1[[#This Row],[Pièces produites]]-Tableau1[[#This Row],[Rebuts]],"")</f>
        <v>223</v>
      </c>
      <c r="G463" s="5">
        <f>IFERROR(Tableau1[[#This Row],[Rebuts]]/Tableau1[[#This Row],[Pièces produites]],"")</f>
        <v>3.8793103448275863E-2</v>
      </c>
      <c r="H463" s="32">
        <f>IF(Tableau1[[#This Row],[Date]]&lt;&gt;"",$M$13,"")</f>
        <v>180</v>
      </c>
      <c r="I463" s="5" t="str">
        <f>IF(Tableau1[[#This Row],[Date]]&lt;&gt;"",CONCATENATE("s",WEEKNUM(Tableau1[[#This Row],[Date]],21)," - ",YEAR(Tableau1[[#This Row],[Date]])),"")</f>
        <v>s38 - 2019</v>
      </c>
      <c r="J463" s="9" t="str">
        <f>IF(Tableau1[[#This Row],[Date]]&lt;&gt;"",TEXT(Tableau1[[#This Row],[Date]],"mmm"),"")</f>
        <v>sept</v>
      </c>
      <c r="K463"/>
    </row>
    <row r="464" spans="1:11" x14ac:dyDescent="0.25">
      <c r="A464" s="76">
        <v>43729</v>
      </c>
      <c r="B464" s="77" t="s">
        <v>7</v>
      </c>
      <c r="C464" s="77" t="s">
        <v>12</v>
      </c>
      <c r="D464" s="77">
        <v>278</v>
      </c>
      <c r="E464" s="77">
        <v>7</v>
      </c>
      <c r="F464" s="15">
        <f>IF(Tableau1[[#This Row],[Date]]&lt;&gt;"",Tableau1[[#This Row],[Pièces produites]]-Tableau1[[#This Row],[Rebuts]],"")</f>
        <v>271</v>
      </c>
      <c r="G464" s="5">
        <f>IFERROR(Tableau1[[#This Row],[Rebuts]]/Tableau1[[#This Row],[Pièces produites]],"")</f>
        <v>2.5179856115107913E-2</v>
      </c>
      <c r="H464" s="32">
        <f>IF(Tableau1[[#This Row],[Date]]&lt;&gt;"",$M$13,"")</f>
        <v>180</v>
      </c>
      <c r="I464" s="5" t="str">
        <f>IF(Tableau1[[#This Row],[Date]]&lt;&gt;"",CONCATENATE("s",WEEKNUM(Tableau1[[#This Row],[Date]],21)," - ",YEAR(Tableau1[[#This Row],[Date]])),"")</f>
        <v>s38 - 2019</v>
      </c>
      <c r="J464" s="9" t="str">
        <f>IF(Tableau1[[#This Row],[Date]]&lt;&gt;"",TEXT(Tableau1[[#This Row],[Date]],"mmm"),"")</f>
        <v>sept</v>
      </c>
      <c r="K464"/>
    </row>
    <row r="465" spans="1:11" x14ac:dyDescent="0.25">
      <c r="A465" s="76">
        <v>43729</v>
      </c>
      <c r="B465" s="77" t="s">
        <v>8</v>
      </c>
      <c r="C465" s="77" t="s">
        <v>11</v>
      </c>
      <c r="D465" s="77">
        <v>319</v>
      </c>
      <c r="E465" s="77">
        <v>9</v>
      </c>
      <c r="F465" s="15">
        <f>IF(Tableau1[[#This Row],[Date]]&lt;&gt;"",Tableau1[[#This Row],[Pièces produites]]-Tableau1[[#This Row],[Rebuts]],"")</f>
        <v>310</v>
      </c>
      <c r="G465" s="5">
        <f>IFERROR(Tableau1[[#This Row],[Rebuts]]/Tableau1[[#This Row],[Pièces produites]],"")</f>
        <v>2.8213166144200628E-2</v>
      </c>
      <c r="H465" s="32">
        <f>IF(Tableau1[[#This Row],[Date]]&lt;&gt;"",$M$13,"")</f>
        <v>180</v>
      </c>
      <c r="I465" s="5" t="str">
        <f>IF(Tableau1[[#This Row],[Date]]&lt;&gt;"",CONCATENATE("s",WEEKNUM(Tableau1[[#This Row],[Date]],21)," - ",YEAR(Tableau1[[#This Row],[Date]])),"")</f>
        <v>s38 - 2019</v>
      </c>
      <c r="J465" s="9" t="str">
        <f>IF(Tableau1[[#This Row],[Date]]&lt;&gt;"",TEXT(Tableau1[[#This Row],[Date]],"mmm"),"")</f>
        <v>sept</v>
      </c>
      <c r="K465"/>
    </row>
    <row r="466" spans="1:11" x14ac:dyDescent="0.25">
      <c r="A466" s="76">
        <v>43729</v>
      </c>
      <c r="B466" s="77" t="s">
        <v>8</v>
      </c>
      <c r="C466" s="77" t="s">
        <v>12</v>
      </c>
      <c r="D466" s="77">
        <v>283</v>
      </c>
      <c r="E466" s="77">
        <v>12</v>
      </c>
      <c r="F466" s="15">
        <f>IF(Tableau1[[#This Row],[Date]]&lt;&gt;"",Tableau1[[#This Row],[Pièces produites]]-Tableau1[[#This Row],[Rebuts]],"")</f>
        <v>271</v>
      </c>
      <c r="G466" s="5">
        <f>IFERROR(Tableau1[[#This Row],[Rebuts]]/Tableau1[[#This Row],[Pièces produites]],"")</f>
        <v>4.2402826855123678E-2</v>
      </c>
      <c r="H466" s="32">
        <f>IF(Tableau1[[#This Row],[Date]]&lt;&gt;"",$M$13,"")</f>
        <v>180</v>
      </c>
      <c r="I466" s="5" t="str">
        <f>IF(Tableau1[[#This Row],[Date]]&lt;&gt;"",CONCATENATE("s",WEEKNUM(Tableau1[[#This Row],[Date]],21)," - ",YEAR(Tableau1[[#This Row],[Date]])),"")</f>
        <v>s38 - 2019</v>
      </c>
      <c r="J466" s="9" t="str">
        <f>IF(Tableau1[[#This Row],[Date]]&lt;&gt;"",TEXT(Tableau1[[#This Row],[Date]],"mmm"),"")</f>
        <v>sept</v>
      </c>
      <c r="K466"/>
    </row>
    <row r="467" spans="1:11" x14ac:dyDescent="0.25">
      <c r="A467" s="76">
        <v>43729</v>
      </c>
      <c r="B467" s="77" t="s">
        <v>9</v>
      </c>
      <c r="C467" s="77" t="s">
        <v>11</v>
      </c>
      <c r="D467" s="77">
        <v>189</v>
      </c>
      <c r="E467" s="77">
        <v>2</v>
      </c>
      <c r="F467" s="15">
        <f>IF(Tableau1[[#This Row],[Date]]&lt;&gt;"",Tableau1[[#This Row],[Pièces produites]]-Tableau1[[#This Row],[Rebuts]],"")</f>
        <v>187</v>
      </c>
      <c r="G467" s="5">
        <f>IFERROR(Tableau1[[#This Row],[Rebuts]]/Tableau1[[#This Row],[Pièces produites]],"")</f>
        <v>1.0582010582010581E-2</v>
      </c>
      <c r="H467" s="32">
        <f>IF(Tableau1[[#This Row],[Date]]&lt;&gt;"",$M$13,"")</f>
        <v>180</v>
      </c>
      <c r="I467" s="5" t="str">
        <f>IF(Tableau1[[#This Row],[Date]]&lt;&gt;"",CONCATENATE("s",WEEKNUM(Tableau1[[#This Row],[Date]],21)," - ",YEAR(Tableau1[[#This Row],[Date]])),"")</f>
        <v>s38 - 2019</v>
      </c>
      <c r="J467" s="9" t="str">
        <f>IF(Tableau1[[#This Row],[Date]]&lt;&gt;"",TEXT(Tableau1[[#This Row],[Date]],"mmm"),"")</f>
        <v>sept</v>
      </c>
      <c r="K467"/>
    </row>
    <row r="468" spans="1:11" x14ac:dyDescent="0.25">
      <c r="A468" s="76">
        <v>43729</v>
      </c>
      <c r="B468" s="77" t="s">
        <v>9</v>
      </c>
      <c r="C468" s="77" t="s">
        <v>12</v>
      </c>
      <c r="D468" s="77">
        <v>199</v>
      </c>
      <c r="E468" s="77">
        <v>4</v>
      </c>
      <c r="F468" s="15">
        <f>IF(Tableau1[[#This Row],[Date]]&lt;&gt;"",Tableau1[[#This Row],[Pièces produites]]-Tableau1[[#This Row],[Rebuts]],"")</f>
        <v>195</v>
      </c>
      <c r="G468" s="5">
        <f>IFERROR(Tableau1[[#This Row],[Rebuts]]/Tableau1[[#This Row],[Pièces produites]],"")</f>
        <v>2.0100502512562814E-2</v>
      </c>
      <c r="H468" s="32">
        <f>IF(Tableau1[[#This Row],[Date]]&lt;&gt;"",$M$13,"")</f>
        <v>180</v>
      </c>
      <c r="I468" s="5" t="str">
        <f>IF(Tableau1[[#This Row],[Date]]&lt;&gt;"",CONCATENATE("s",WEEKNUM(Tableau1[[#This Row],[Date]],21)," - ",YEAR(Tableau1[[#This Row],[Date]])),"")</f>
        <v>s38 - 2019</v>
      </c>
      <c r="J468" s="9" t="str">
        <f>IF(Tableau1[[#This Row],[Date]]&lt;&gt;"",TEXT(Tableau1[[#This Row],[Date]],"mmm"),"")</f>
        <v>sept</v>
      </c>
      <c r="K468"/>
    </row>
    <row r="469" spans="1:11" x14ac:dyDescent="0.25">
      <c r="A469" s="76">
        <v>43729</v>
      </c>
      <c r="B469" s="77" t="s">
        <v>7</v>
      </c>
      <c r="C469" s="77" t="s">
        <v>11</v>
      </c>
      <c r="D469" s="77">
        <v>285</v>
      </c>
      <c r="E469" s="77">
        <v>9</v>
      </c>
      <c r="F469" s="15">
        <f>IF(Tableau1[[#This Row],[Date]]&lt;&gt;"",Tableau1[[#This Row],[Pièces produites]]-Tableau1[[#This Row],[Rebuts]],"")</f>
        <v>276</v>
      </c>
      <c r="G469" s="5">
        <f>IFERROR(Tableau1[[#This Row],[Rebuts]]/Tableau1[[#This Row],[Pièces produites]],"")</f>
        <v>3.1578947368421054E-2</v>
      </c>
      <c r="H469" s="32">
        <f>IF(Tableau1[[#This Row],[Date]]&lt;&gt;"",$M$13,"")</f>
        <v>180</v>
      </c>
      <c r="I469" s="5" t="str">
        <f>IF(Tableau1[[#This Row],[Date]]&lt;&gt;"",CONCATENATE("s",WEEKNUM(Tableau1[[#This Row],[Date]],21)," - ",YEAR(Tableau1[[#This Row],[Date]])),"")</f>
        <v>s38 - 2019</v>
      </c>
      <c r="J469" s="9" t="str">
        <f>IF(Tableau1[[#This Row],[Date]]&lt;&gt;"",TEXT(Tableau1[[#This Row],[Date]],"mmm"),"")</f>
        <v>sept</v>
      </c>
      <c r="K469"/>
    </row>
    <row r="470" spans="1:11" x14ac:dyDescent="0.25">
      <c r="A470" s="76">
        <v>43731</v>
      </c>
      <c r="B470" s="77" t="s">
        <v>7</v>
      </c>
      <c r="C470" s="77" t="s">
        <v>11</v>
      </c>
      <c r="D470" s="77">
        <v>301</v>
      </c>
      <c r="E470" s="77">
        <v>10</v>
      </c>
      <c r="F470" s="15">
        <f>IF(Tableau1[[#This Row],[Date]]&lt;&gt;"",Tableau1[[#This Row],[Pièces produites]]-Tableau1[[#This Row],[Rebuts]],"")</f>
        <v>291</v>
      </c>
      <c r="G470" s="5">
        <f>IFERROR(Tableau1[[#This Row],[Rebuts]]/Tableau1[[#This Row],[Pièces produites]],"")</f>
        <v>3.3222591362126248E-2</v>
      </c>
      <c r="H470" s="32">
        <f>IF(Tableau1[[#This Row],[Date]]&lt;&gt;"",$M$13,"")</f>
        <v>180</v>
      </c>
      <c r="I470" s="5" t="str">
        <f>IF(Tableau1[[#This Row],[Date]]&lt;&gt;"",CONCATENATE("s",WEEKNUM(Tableau1[[#This Row],[Date]],21)," - ",YEAR(Tableau1[[#This Row],[Date]])),"")</f>
        <v>s39 - 2019</v>
      </c>
      <c r="J470" s="9" t="str">
        <f>IF(Tableau1[[#This Row],[Date]]&lt;&gt;"",TEXT(Tableau1[[#This Row],[Date]],"mmm"),"")</f>
        <v>sept</v>
      </c>
      <c r="K470"/>
    </row>
    <row r="471" spans="1:11" x14ac:dyDescent="0.25">
      <c r="A471" s="76">
        <v>43731</v>
      </c>
      <c r="B471" s="77" t="s">
        <v>7</v>
      </c>
      <c r="C471" s="77" t="s">
        <v>12</v>
      </c>
      <c r="D471" s="77">
        <v>260</v>
      </c>
      <c r="E471" s="77">
        <v>4</v>
      </c>
      <c r="F471" s="15">
        <f>IF(Tableau1[[#This Row],[Date]]&lt;&gt;"",Tableau1[[#This Row],[Pièces produites]]-Tableau1[[#This Row],[Rebuts]],"")</f>
        <v>256</v>
      </c>
      <c r="G471" s="5">
        <f>IFERROR(Tableau1[[#This Row],[Rebuts]]/Tableau1[[#This Row],[Pièces produites]],"")</f>
        <v>1.5384615384615385E-2</v>
      </c>
      <c r="H471" s="32">
        <f>IF(Tableau1[[#This Row],[Date]]&lt;&gt;"",$M$13,"")</f>
        <v>180</v>
      </c>
      <c r="I471" s="5" t="str">
        <f>IF(Tableau1[[#This Row],[Date]]&lt;&gt;"",CONCATENATE("s",WEEKNUM(Tableau1[[#This Row],[Date]],21)," - ",YEAR(Tableau1[[#This Row],[Date]])),"")</f>
        <v>s39 - 2019</v>
      </c>
      <c r="J471" s="9" t="str">
        <f>IF(Tableau1[[#This Row],[Date]]&lt;&gt;"",TEXT(Tableau1[[#This Row],[Date]],"mmm"),"")</f>
        <v>sept</v>
      </c>
      <c r="K471"/>
    </row>
    <row r="472" spans="1:11" x14ac:dyDescent="0.25">
      <c r="A472" s="76">
        <v>43731</v>
      </c>
      <c r="B472" s="77" t="s">
        <v>8</v>
      </c>
      <c r="C472" s="77" t="s">
        <v>11</v>
      </c>
      <c r="D472" s="77">
        <v>327</v>
      </c>
      <c r="E472" s="77">
        <v>13</v>
      </c>
      <c r="F472" s="15">
        <f>IF(Tableau1[[#This Row],[Date]]&lt;&gt;"",Tableau1[[#This Row],[Pièces produites]]-Tableau1[[#This Row],[Rebuts]],"")</f>
        <v>314</v>
      </c>
      <c r="G472" s="5">
        <f>IFERROR(Tableau1[[#This Row],[Rebuts]]/Tableau1[[#This Row],[Pièces produites]],"")</f>
        <v>3.9755351681957186E-2</v>
      </c>
      <c r="H472" s="32">
        <f>IF(Tableau1[[#This Row],[Date]]&lt;&gt;"",$M$13,"")</f>
        <v>180</v>
      </c>
      <c r="I472" s="5" t="str">
        <f>IF(Tableau1[[#This Row],[Date]]&lt;&gt;"",CONCATENATE("s",WEEKNUM(Tableau1[[#This Row],[Date]],21)," - ",YEAR(Tableau1[[#This Row],[Date]])),"")</f>
        <v>s39 - 2019</v>
      </c>
      <c r="J472" s="9" t="str">
        <f>IF(Tableau1[[#This Row],[Date]]&lt;&gt;"",TEXT(Tableau1[[#This Row],[Date]],"mmm"),"")</f>
        <v>sept</v>
      </c>
      <c r="K472"/>
    </row>
    <row r="473" spans="1:11" x14ac:dyDescent="0.25">
      <c r="A473" s="76">
        <v>43731</v>
      </c>
      <c r="B473" s="77" t="s">
        <v>8</v>
      </c>
      <c r="C473" s="77" t="s">
        <v>12</v>
      </c>
      <c r="D473" s="77">
        <v>297</v>
      </c>
      <c r="E473" s="77">
        <v>8</v>
      </c>
      <c r="F473" s="15">
        <f>IF(Tableau1[[#This Row],[Date]]&lt;&gt;"",Tableau1[[#This Row],[Pièces produites]]-Tableau1[[#This Row],[Rebuts]],"")</f>
        <v>289</v>
      </c>
      <c r="G473" s="5">
        <f>IFERROR(Tableau1[[#This Row],[Rebuts]]/Tableau1[[#This Row],[Pièces produites]],"")</f>
        <v>2.6936026936026935E-2</v>
      </c>
      <c r="H473" s="32">
        <f>IF(Tableau1[[#This Row],[Date]]&lt;&gt;"",$M$13,"")</f>
        <v>180</v>
      </c>
      <c r="I473" s="5" t="str">
        <f>IF(Tableau1[[#This Row],[Date]]&lt;&gt;"",CONCATENATE("s",WEEKNUM(Tableau1[[#This Row],[Date]],21)," - ",YEAR(Tableau1[[#This Row],[Date]])),"")</f>
        <v>s39 - 2019</v>
      </c>
      <c r="J473" s="9" t="str">
        <f>IF(Tableau1[[#This Row],[Date]]&lt;&gt;"",TEXT(Tableau1[[#This Row],[Date]],"mmm"),"")</f>
        <v>sept</v>
      </c>
      <c r="K473"/>
    </row>
    <row r="474" spans="1:11" x14ac:dyDescent="0.25">
      <c r="A474" s="76">
        <v>43731</v>
      </c>
      <c r="B474" s="77" t="s">
        <v>9</v>
      </c>
      <c r="C474" s="77" t="s">
        <v>11</v>
      </c>
      <c r="D474" s="77">
        <v>199</v>
      </c>
      <c r="E474" s="77">
        <v>8</v>
      </c>
      <c r="F474" s="15">
        <f>IF(Tableau1[[#This Row],[Date]]&lt;&gt;"",Tableau1[[#This Row],[Pièces produites]]-Tableau1[[#This Row],[Rebuts]],"")</f>
        <v>191</v>
      </c>
      <c r="G474" s="5">
        <f>IFERROR(Tableau1[[#This Row],[Rebuts]]/Tableau1[[#This Row],[Pièces produites]],"")</f>
        <v>4.0201005025125629E-2</v>
      </c>
      <c r="H474" s="32">
        <f>IF(Tableau1[[#This Row],[Date]]&lt;&gt;"",$M$13,"")</f>
        <v>180</v>
      </c>
      <c r="I474" s="5" t="str">
        <f>IF(Tableau1[[#This Row],[Date]]&lt;&gt;"",CONCATENATE("s",WEEKNUM(Tableau1[[#This Row],[Date]],21)," - ",YEAR(Tableau1[[#This Row],[Date]])),"")</f>
        <v>s39 - 2019</v>
      </c>
      <c r="J474" s="9" t="str">
        <f>IF(Tableau1[[#This Row],[Date]]&lt;&gt;"",TEXT(Tableau1[[#This Row],[Date]],"mmm"),"")</f>
        <v>sept</v>
      </c>
      <c r="K474"/>
    </row>
    <row r="475" spans="1:11" x14ac:dyDescent="0.25">
      <c r="A475" s="76">
        <v>43731</v>
      </c>
      <c r="B475" s="77" t="s">
        <v>9</v>
      </c>
      <c r="C475" s="77" t="s">
        <v>12</v>
      </c>
      <c r="D475" s="77">
        <v>238</v>
      </c>
      <c r="E475" s="77">
        <v>7</v>
      </c>
      <c r="F475" s="15">
        <f>IF(Tableau1[[#This Row],[Date]]&lt;&gt;"",Tableau1[[#This Row],[Pièces produites]]-Tableau1[[#This Row],[Rebuts]],"")</f>
        <v>231</v>
      </c>
      <c r="G475" s="5">
        <f>IFERROR(Tableau1[[#This Row],[Rebuts]]/Tableau1[[#This Row],[Pièces produites]],"")</f>
        <v>2.9411764705882353E-2</v>
      </c>
      <c r="H475" s="32">
        <f>IF(Tableau1[[#This Row],[Date]]&lt;&gt;"",$M$13,"")</f>
        <v>180</v>
      </c>
      <c r="I475" s="5" t="str">
        <f>IF(Tableau1[[#This Row],[Date]]&lt;&gt;"",CONCATENATE("s",WEEKNUM(Tableau1[[#This Row],[Date]],21)," - ",YEAR(Tableau1[[#This Row],[Date]])),"")</f>
        <v>s39 - 2019</v>
      </c>
      <c r="J475" s="9" t="str">
        <f>IF(Tableau1[[#This Row],[Date]]&lt;&gt;"",TEXT(Tableau1[[#This Row],[Date]],"mmm"),"")</f>
        <v>sept</v>
      </c>
      <c r="K475"/>
    </row>
    <row r="476" spans="1:11" x14ac:dyDescent="0.25">
      <c r="A476" s="76">
        <v>43732</v>
      </c>
      <c r="B476" s="77" t="s">
        <v>7</v>
      </c>
      <c r="C476" s="77" t="s">
        <v>11</v>
      </c>
      <c r="D476" s="77">
        <v>304</v>
      </c>
      <c r="E476" s="77">
        <v>5</v>
      </c>
      <c r="F476" s="15">
        <f>IF(Tableau1[[#This Row],[Date]]&lt;&gt;"",Tableau1[[#This Row],[Pièces produites]]-Tableau1[[#This Row],[Rebuts]],"")</f>
        <v>299</v>
      </c>
      <c r="G476" s="5">
        <f>IFERROR(Tableau1[[#This Row],[Rebuts]]/Tableau1[[#This Row],[Pièces produites]],"")</f>
        <v>1.6447368421052631E-2</v>
      </c>
      <c r="H476" s="32">
        <f>IF(Tableau1[[#This Row],[Date]]&lt;&gt;"",$M$13,"")</f>
        <v>180</v>
      </c>
      <c r="I476" s="5" t="str">
        <f>IF(Tableau1[[#This Row],[Date]]&lt;&gt;"",CONCATENATE("s",WEEKNUM(Tableau1[[#This Row],[Date]],21)," - ",YEAR(Tableau1[[#This Row],[Date]])),"")</f>
        <v>s39 - 2019</v>
      </c>
      <c r="J476" s="9" t="str">
        <f>IF(Tableau1[[#This Row],[Date]]&lt;&gt;"",TEXT(Tableau1[[#This Row],[Date]],"mmm"),"")</f>
        <v>sept</v>
      </c>
      <c r="K476"/>
    </row>
    <row r="477" spans="1:11" x14ac:dyDescent="0.25">
      <c r="A477" s="76">
        <v>43732</v>
      </c>
      <c r="B477" s="77" t="s">
        <v>7</v>
      </c>
      <c r="C477" s="77" t="s">
        <v>12</v>
      </c>
      <c r="D477" s="77">
        <v>258</v>
      </c>
      <c r="E477" s="77">
        <v>7</v>
      </c>
      <c r="F477" s="15">
        <f>IF(Tableau1[[#This Row],[Date]]&lt;&gt;"",Tableau1[[#This Row],[Pièces produites]]-Tableau1[[#This Row],[Rebuts]],"")</f>
        <v>251</v>
      </c>
      <c r="G477" s="5">
        <f>IFERROR(Tableau1[[#This Row],[Rebuts]]/Tableau1[[#This Row],[Pièces produites]],"")</f>
        <v>2.7131782945736434E-2</v>
      </c>
      <c r="H477" s="32">
        <f>IF(Tableau1[[#This Row],[Date]]&lt;&gt;"",$M$13,"")</f>
        <v>180</v>
      </c>
      <c r="I477" s="5" t="str">
        <f>IF(Tableau1[[#This Row],[Date]]&lt;&gt;"",CONCATENATE("s",WEEKNUM(Tableau1[[#This Row],[Date]],21)," - ",YEAR(Tableau1[[#This Row],[Date]])),"")</f>
        <v>s39 - 2019</v>
      </c>
      <c r="J477" s="9" t="str">
        <f>IF(Tableau1[[#This Row],[Date]]&lt;&gt;"",TEXT(Tableau1[[#This Row],[Date]],"mmm"),"")</f>
        <v>sept</v>
      </c>
      <c r="K477"/>
    </row>
    <row r="478" spans="1:11" x14ac:dyDescent="0.25">
      <c r="A478" s="76">
        <v>43732</v>
      </c>
      <c r="B478" s="77" t="s">
        <v>8</v>
      </c>
      <c r="C478" s="77" t="s">
        <v>11</v>
      </c>
      <c r="D478" s="77">
        <v>301</v>
      </c>
      <c r="E478" s="77">
        <v>12</v>
      </c>
      <c r="F478" s="15">
        <f>IF(Tableau1[[#This Row],[Date]]&lt;&gt;"",Tableau1[[#This Row],[Pièces produites]]-Tableau1[[#This Row],[Rebuts]],"")</f>
        <v>289</v>
      </c>
      <c r="G478" s="5">
        <f>IFERROR(Tableau1[[#This Row],[Rebuts]]/Tableau1[[#This Row],[Pièces produites]],"")</f>
        <v>3.9867109634551492E-2</v>
      </c>
      <c r="H478" s="32">
        <f>IF(Tableau1[[#This Row],[Date]]&lt;&gt;"",$M$13,"")</f>
        <v>180</v>
      </c>
      <c r="I478" s="5" t="str">
        <f>IF(Tableau1[[#This Row],[Date]]&lt;&gt;"",CONCATENATE("s",WEEKNUM(Tableau1[[#This Row],[Date]],21)," - ",YEAR(Tableau1[[#This Row],[Date]])),"")</f>
        <v>s39 - 2019</v>
      </c>
      <c r="J478" s="9" t="str">
        <f>IF(Tableau1[[#This Row],[Date]]&lt;&gt;"",TEXT(Tableau1[[#This Row],[Date]],"mmm"),"")</f>
        <v>sept</v>
      </c>
      <c r="K478"/>
    </row>
    <row r="479" spans="1:11" x14ac:dyDescent="0.25">
      <c r="A479" s="76">
        <v>43732</v>
      </c>
      <c r="B479" s="77" t="s">
        <v>8</v>
      </c>
      <c r="C479" s="77" t="s">
        <v>12</v>
      </c>
      <c r="D479" s="77">
        <v>310</v>
      </c>
      <c r="E479" s="77">
        <v>12</v>
      </c>
      <c r="F479" s="15">
        <f>IF(Tableau1[[#This Row],[Date]]&lt;&gt;"",Tableau1[[#This Row],[Pièces produites]]-Tableau1[[#This Row],[Rebuts]],"")</f>
        <v>298</v>
      </c>
      <c r="G479" s="5">
        <f>IFERROR(Tableau1[[#This Row],[Rebuts]]/Tableau1[[#This Row],[Pièces produites]],"")</f>
        <v>3.870967741935484E-2</v>
      </c>
      <c r="H479" s="32">
        <f>IF(Tableau1[[#This Row],[Date]]&lt;&gt;"",$M$13,"")</f>
        <v>180</v>
      </c>
      <c r="I479" s="5" t="str">
        <f>IF(Tableau1[[#This Row],[Date]]&lt;&gt;"",CONCATENATE("s",WEEKNUM(Tableau1[[#This Row],[Date]],21)," - ",YEAR(Tableau1[[#This Row],[Date]])),"")</f>
        <v>s39 - 2019</v>
      </c>
      <c r="J479" s="9" t="str">
        <f>IF(Tableau1[[#This Row],[Date]]&lt;&gt;"",TEXT(Tableau1[[#This Row],[Date]],"mmm"),"")</f>
        <v>sept</v>
      </c>
      <c r="K479"/>
    </row>
    <row r="480" spans="1:11" x14ac:dyDescent="0.25">
      <c r="A480" s="76">
        <v>43732</v>
      </c>
      <c r="B480" s="77" t="s">
        <v>9</v>
      </c>
      <c r="C480" s="77" t="s">
        <v>11</v>
      </c>
      <c r="D480" s="77">
        <v>223</v>
      </c>
      <c r="E480" s="77">
        <v>8</v>
      </c>
      <c r="F480" s="15">
        <f>IF(Tableau1[[#This Row],[Date]]&lt;&gt;"",Tableau1[[#This Row],[Pièces produites]]-Tableau1[[#This Row],[Rebuts]],"")</f>
        <v>215</v>
      </c>
      <c r="G480" s="5">
        <f>IFERROR(Tableau1[[#This Row],[Rebuts]]/Tableau1[[#This Row],[Pièces produites]],"")</f>
        <v>3.5874439461883408E-2</v>
      </c>
      <c r="H480" s="32">
        <f>IF(Tableau1[[#This Row],[Date]]&lt;&gt;"",$M$13,"")</f>
        <v>180</v>
      </c>
      <c r="I480" s="5" t="str">
        <f>IF(Tableau1[[#This Row],[Date]]&lt;&gt;"",CONCATENATE("s",WEEKNUM(Tableau1[[#This Row],[Date]],21)," - ",YEAR(Tableau1[[#This Row],[Date]])),"")</f>
        <v>s39 - 2019</v>
      </c>
      <c r="J480" s="9" t="str">
        <f>IF(Tableau1[[#This Row],[Date]]&lt;&gt;"",TEXT(Tableau1[[#This Row],[Date]],"mmm"),"")</f>
        <v>sept</v>
      </c>
      <c r="K480"/>
    </row>
    <row r="481" spans="1:11" x14ac:dyDescent="0.25">
      <c r="A481" s="76">
        <v>43732</v>
      </c>
      <c r="B481" s="77" t="s">
        <v>9</v>
      </c>
      <c r="C481" s="77" t="s">
        <v>12</v>
      </c>
      <c r="D481" s="77">
        <v>216</v>
      </c>
      <c r="E481" s="77">
        <v>8</v>
      </c>
      <c r="F481" s="15">
        <f>IF(Tableau1[[#This Row],[Date]]&lt;&gt;"",Tableau1[[#This Row],[Pièces produites]]-Tableau1[[#This Row],[Rebuts]],"")</f>
        <v>208</v>
      </c>
      <c r="G481" s="5">
        <f>IFERROR(Tableau1[[#This Row],[Rebuts]]/Tableau1[[#This Row],[Pièces produites]],"")</f>
        <v>3.7037037037037035E-2</v>
      </c>
      <c r="H481" s="32">
        <f>IF(Tableau1[[#This Row],[Date]]&lt;&gt;"",$M$13,"")</f>
        <v>180</v>
      </c>
      <c r="I481" s="5" t="str">
        <f>IF(Tableau1[[#This Row],[Date]]&lt;&gt;"",CONCATENATE("s",WEEKNUM(Tableau1[[#This Row],[Date]],21)," - ",YEAR(Tableau1[[#This Row],[Date]])),"")</f>
        <v>s39 - 2019</v>
      </c>
      <c r="J481" s="9" t="str">
        <f>IF(Tableau1[[#This Row],[Date]]&lt;&gt;"",TEXT(Tableau1[[#This Row],[Date]],"mmm"),"")</f>
        <v>sept</v>
      </c>
      <c r="K481"/>
    </row>
    <row r="482" spans="1:11" x14ac:dyDescent="0.25">
      <c r="A482" s="76">
        <v>43733</v>
      </c>
      <c r="B482" s="77" t="s">
        <v>7</v>
      </c>
      <c r="C482" s="77" t="s">
        <v>11</v>
      </c>
      <c r="D482" s="77">
        <v>286</v>
      </c>
      <c r="E482" s="77">
        <v>6</v>
      </c>
      <c r="F482" s="15">
        <f>IF(Tableau1[[#This Row],[Date]]&lt;&gt;"",Tableau1[[#This Row],[Pièces produites]]-Tableau1[[#This Row],[Rebuts]],"")</f>
        <v>280</v>
      </c>
      <c r="G482" s="5">
        <f>IFERROR(Tableau1[[#This Row],[Rebuts]]/Tableau1[[#This Row],[Pièces produites]],"")</f>
        <v>2.097902097902098E-2</v>
      </c>
      <c r="H482" s="32">
        <f>IF(Tableau1[[#This Row],[Date]]&lt;&gt;"",$M$13,"")</f>
        <v>180</v>
      </c>
      <c r="I482" s="5" t="str">
        <f>IF(Tableau1[[#This Row],[Date]]&lt;&gt;"",CONCATENATE("s",WEEKNUM(Tableau1[[#This Row],[Date]],21)," - ",YEAR(Tableau1[[#This Row],[Date]])),"")</f>
        <v>s39 - 2019</v>
      </c>
      <c r="J482" s="9" t="str">
        <f>IF(Tableau1[[#This Row],[Date]]&lt;&gt;"",TEXT(Tableau1[[#This Row],[Date]],"mmm"),"")</f>
        <v>sept</v>
      </c>
      <c r="K482"/>
    </row>
    <row r="483" spans="1:11" x14ac:dyDescent="0.25">
      <c r="A483" s="76">
        <v>43733</v>
      </c>
      <c r="B483" s="77" t="s">
        <v>7</v>
      </c>
      <c r="C483" s="77" t="s">
        <v>12</v>
      </c>
      <c r="D483" s="77">
        <v>267</v>
      </c>
      <c r="E483" s="77">
        <v>8</v>
      </c>
      <c r="F483" s="15">
        <f>IF(Tableau1[[#This Row],[Date]]&lt;&gt;"",Tableau1[[#This Row],[Pièces produites]]-Tableau1[[#This Row],[Rebuts]],"")</f>
        <v>259</v>
      </c>
      <c r="G483" s="5">
        <f>IFERROR(Tableau1[[#This Row],[Rebuts]]/Tableau1[[#This Row],[Pièces produites]],"")</f>
        <v>2.9962546816479401E-2</v>
      </c>
      <c r="H483" s="32">
        <f>IF(Tableau1[[#This Row],[Date]]&lt;&gt;"",$M$13,"")</f>
        <v>180</v>
      </c>
      <c r="I483" s="5" t="str">
        <f>IF(Tableau1[[#This Row],[Date]]&lt;&gt;"",CONCATENATE("s",WEEKNUM(Tableau1[[#This Row],[Date]],21)," - ",YEAR(Tableau1[[#This Row],[Date]])),"")</f>
        <v>s39 - 2019</v>
      </c>
      <c r="J483" s="9" t="str">
        <f>IF(Tableau1[[#This Row],[Date]]&lt;&gt;"",TEXT(Tableau1[[#This Row],[Date]],"mmm"),"")</f>
        <v>sept</v>
      </c>
      <c r="K483"/>
    </row>
    <row r="484" spans="1:11" x14ac:dyDescent="0.25">
      <c r="A484" s="76">
        <v>43733</v>
      </c>
      <c r="B484" s="77" t="s">
        <v>8</v>
      </c>
      <c r="C484" s="77" t="s">
        <v>11</v>
      </c>
      <c r="D484" s="77">
        <v>267</v>
      </c>
      <c r="E484" s="77">
        <v>4</v>
      </c>
      <c r="F484" s="15">
        <f>IF(Tableau1[[#This Row],[Date]]&lt;&gt;"",Tableau1[[#This Row],[Pièces produites]]-Tableau1[[#This Row],[Rebuts]],"")</f>
        <v>263</v>
      </c>
      <c r="G484" s="5">
        <f>IFERROR(Tableau1[[#This Row],[Rebuts]]/Tableau1[[#This Row],[Pièces produites]],"")</f>
        <v>1.4981273408239701E-2</v>
      </c>
      <c r="H484" s="32">
        <f>IF(Tableau1[[#This Row],[Date]]&lt;&gt;"",$M$13,"")</f>
        <v>180</v>
      </c>
      <c r="I484" s="5" t="str">
        <f>IF(Tableau1[[#This Row],[Date]]&lt;&gt;"",CONCATENATE("s",WEEKNUM(Tableau1[[#This Row],[Date]],21)," - ",YEAR(Tableau1[[#This Row],[Date]])),"")</f>
        <v>s39 - 2019</v>
      </c>
      <c r="J484" s="9" t="str">
        <f>IF(Tableau1[[#This Row],[Date]]&lt;&gt;"",TEXT(Tableau1[[#This Row],[Date]],"mmm"),"")</f>
        <v>sept</v>
      </c>
      <c r="K484"/>
    </row>
    <row r="485" spans="1:11" x14ac:dyDescent="0.25">
      <c r="A485" s="76">
        <v>43733</v>
      </c>
      <c r="B485" s="77" t="s">
        <v>8</v>
      </c>
      <c r="C485" s="77" t="s">
        <v>12</v>
      </c>
      <c r="D485" s="77">
        <v>263</v>
      </c>
      <c r="E485" s="77">
        <v>9</v>
      </c>
      <c r="F485" s="15">
        <f>IF(Tableau1[[#This Row],[Date]]&lt;&gt;"",Tableau1[[#This Row],[Pièces produites]]-Tableau1[[#This Row],[Rebuts]],"")</f>
        <v>254</v>
      </c>
      <c r="G485" s="5">
        <f>IFERROR(Tableau1[[#This Row],[Rebuts]]/Tableau1[[#This Row],[Pièces produites]],"")</f>
        <v>3.4220532319391636E-2</v>
      </c>
      <c r="H485" s="32">
        <f>IF(Tableau1[[#This Row],[Date]]&lt;&gt;"",$M$13,"")</f>
        <v>180</v>
      </c>
      <c r="I485" s="5" t="str">
        <f>IF(Tableau1[[#This Row],[Date]]&lt;&gt;"",CONCATENATE("s",WEEKNUM(Tableau1[[#This Row],[Date]],21)," - ",YEAR(Tableau1[[#This Row],[Date]])),"")</f>
        <v>s39 - 2019</v>
      </c>
      <c r="J485" s="9" t="str">
        <f>IF(Tableau1[[#This Row],[Date]]&lt;&gt;"",TEXT(Tableau1[[#This Row],[Date]],"mmm"),"")</f>
        <v>sept</v>
      </c>
      <c r="K485"/>
    </row>
    <row r="486" spans="1:11" x14ac:dyDescent="0.25">
      <c r="A486" s="76">
        <v>43733</v>
      </c>
      <c r="B486" s="77" t="s">
        <v>9</v>
      </c>
      <c r="C486" s="77" t="s">
        <v>11</v>
      </c>
      <c r="D486" s="77">
        <v>184</v>
      </c>
      <c r="E486" s="77">
        <v>5</v>
      </c>
      <c r="F486" s="15">
        <f>IF(Tableau1[[#This Row],[Date]]&lt;&gt;"",Tableau1[[#This Row],[Pièces produites]]-Tableau1[[#This Row],[Rebuts]],"")</f>
        <v>179</v>
      </c>
      <c r="G486" s="5">
        <f>IFERROR(Tableau1[[#This Row],[Rebuts]]/Tableau1[[#This Row],[Pièces produites]],"")</f>
        <v>2.717391304347826E-2</v>
      </c>
      <c r="H486" s="32">
        <f>IF(Tableau1[[#This Row],[Date]]&lt;&gt;"",$M$13,"")</f>
        <v>180</v>
      </c>
      <c r="I486" s="5" t="str">
        <f>IF(Tableau1[[#This Row],[Date]]&lt;&gt;"",CONCATENATE("s",WEEKNUM(Tableau1[[#This Row],[Date]],21)," - ",YEAR(Tableau1[[#This Row],[Date]])),"")</f>
        <v>s39 - 2019</v>
      </c>
      <c r="J486" s="9" t="str">
        <f>IF(Tableau1[[#This Row],[Date]]&lt;&gt;"",TEXT(Tableau1[[#This Row],[Date]],"mmm"),"")</f>
        <v>sept</v>
      </c>
      <c r="K486"/>
    </row>
    <row r="487" spans="1:11" x14ac:dyDescent="0.25">
      <c r="A487" s="76">
        <v>43733</v>
      </c>
      <c r="B487" s="77" t="s">
        <v>9</v>
      </c>
      <c r="C487" s="77" t="s">
        <v>12</v>
      </c>
      <c r="D487" s="77">
        <v>199</v>
      </c>
      <c r="E487" s="77">
        <v>3</v>
      </c>
      <c r="F487" s="15">
        <f>IF(Tableau1[[#This Row],[Date]]&lt;&gt;"",Tableau1[[#This Row],[Pièces produites]]-Tableau1[[#This Row],[Rebuts]],"")</f>
        <v>196</v>
      </c>
      <c r="G487" s="5">
        <f>IFERROR(Tableau1[[#This Row],[Rebuts]]/Tableau1[[#This Row],[Pièces produites]],"")</f>
        <v>1.507537688442211E-2</v>
      </c>
      <c r="H487" s="32">
        <f>IF(Tableau1[[#This Row],[Date]]&lt;&gt;"",$M$13,"")</f>
        <v>180</v>
      </c>
      <c r="I487" s="5" t="str">
        <f>IF(Tableau1[[#This Row],[Date]]&lt;&gt;"",CONCATENATE("s",WEEKNUM(Tableau1[[#This Row],[Date]],21)," - ",YEAR(Tableau1[[#This Row],[Date]])),"")</f>
        <v>s39 - 2019</v>
      </c>
      <c r="J487" s="9" t="str">
        <f>IF(Tableau1[[#This Row],[Date]]&lt;&gt;"",TEXT(Tableau1[[#This Row],[Date]],"mmm"),"")</f>
        <v>sept</v>
      </c>
      <c r="K487"/>
    </row>
    <row r="488" spans="1:11" x14ac:dyDescent="0.25">
      <c r="A488" s="76">
        <v>43734</v>
      </c>
      <c r="B488" s="77" t="s">
        <v>7</v>
      </c>
      <c r="C488" s="77" t="s">
        <v>11</v>
      </c>
      <c r="D488" s="77">
        <v>270</v>
      </c>
      <c r="E488" s="77">
        <v>6</v>
      </c>
      <c r="F488" s="15">
        <f>IF(Tableau1[[#This Row],[Date]]&lt;&gt;"",Tableau1[[#This Row],[Pièces produites]]-Tableau1[[#This Row],[Rebuts]],"")</f>
        <v>264</v>
      </c>
      <c r="G488" s="5">
        <f>IFERROR(Tableau1[[#This Row],[Rebuts]]/Tableau1[[#This Row],[Pièces produites]],"")</f>
        <v>2.2222222222222223E-2</v>
      </c>
      <c r="H488" s="32">
        <f>IF(Tableau1[[#This Row],[Date]]&lt;&gt;"",$M$13,"")</f>
        <v>180</v>
      </c>
      <c r="I488" s="5" t="str">
        <f>IF(Tableau1[[#This Row],[Date]]&lt;&gt;"",CONCATENATE("s",WEEKNUM(Tableau1[[#This Row],[Date]],21)," - ",YEAR(Tableau1[[#This Row],[Date]])),"")</f>
        <v>s39 - 2019</v>
      </c>
      <c r="J488" s="9" t="str">
        <f>IF(Tableau1[[#This Row],[Date]]&lt;&gt;"",TEXT(Tableau1[[#This Row],[Date]],"mmm"),"")</f>
        <v>sept</v>
      </c>
      <c r="K488"/>
    </row>
    <row r="489" spans="1:11" x14ac:dyDescent="0.25">
      <c r="A489" s="76">
        <v>43734</v>
      </c>
      <c r="B489" s="77" t="s">
        <v>7</v>
      </c>
      <c r="C489" s="77" t="s">
        <v>12</v>
      </c>
      <c r="D489" s="77">
        <v>288</v>
      </c>
      <c r="E489" s="77">
        <v>7</v>
      </c>
      <c r="F489" s="15">
        <f>IF(Tableau1[[#This Row],[Date]]&lt;&gt;"",Tableau1[[#This Row],[Pièces produites]]-Tableau1[[#This Row],[Rebuts]],"")</f>
        <v>281</v>
      </c>
      <c r="G489" s="5">
        <f>IFERROR(Tableau1[[#This Row],[Rebuts]]/Tableau1[[#This Row],[Pièces produites]],"")</f>
        <v>2.4305555555555556E-2</v>
      </c>
      <c r="H489" s="32">
        <f>IF(Tableau1[[#This Row],[Date]]&lt;&gt;"",$M$13,"")</f>
        <v>180</v>
      </c>
      <c r="I489" s="5" t="str">
        <f>IF(Tableau1[[#This Row],[Date]]&lt;&gt;"",CONCATENATE("s",WEEKNUM(Tableau1[[#This Row],[Date]],21)," - ",YEAR(Tableau1[[#This Row],[Date]])),"")</f>
        <v>s39 - 2019</v>
      </c>
      <c r="J489" s="9" t="str">
        <f>IF(Tableau1[[#This Row],[Date]]&lt;&gt;"",TEXT(Tableau1[[#This Row],[Date]],"mmm"),"")</f>
        <v>sept</v>
      </c>
      <c r="K489"/>
    </row>
    <row r="490" spans="1:11" x14ac:dyDescent="0.25">
      <c r="A490" s="76">
        <v>43734</v>
      </c>
      <c r="B490" s="77" t="s">
        <v>8</v>
      </c>
      <c r="C490" s="77" t="s">
        <v>11</v>
      </c>
      <c r="D490" s="77">
        <v>301</v>
      </c>
      <c r="E490" s="77">
        <v>7</v>
      </c>
      <c r="F490" s="15">
        <f>IF(Tableau1[[#This Row],[Date]]&lt;&gt;"",Tableau1[[#This Row],[Pièces produites]]-Tableau1[[#This Row],[Rebuts]],"")</f>
        <v>294</v>
      </c>
      <c r="G490" s="5">
        <f>IFERROR(Tableau1[[#This Row],[Rebuts]]/Tableau1[[#This Row],[Pièces produites]],"")</f>
        <v>2.3255813953488372E-2</v>
      </c>
      <c r="H490" s="32">
        <f>IF(Tableau1[[#This Row],[Date]]&lt;&gt;"",$M$13,"")</f>
        <v>180</v>
      </c>
      <c r="I490" s="5" t="str">
        <f>IF(Tableau1[[#This Row],[Date]]&lt;&gt;"",CONCATENATE("s",WEEKNUM(Tableau1[[#This Row],[Date]],21)," - ",YEAR(Tableau1[[#This Row],[Date]])),"")</f>
        <v>s39 - 2019</v>
      </c>
      <c r="J490" s="9" t="str">
        <f>IF(Tableau1[[#This Row],[Date]]&lt;&gt;"",TEXT(Tableau1[[#This Row],[Date]],"mmm"),"")</f>
        <v>sept</v>
      </c>
      <c r="K490"/>
    </row>
    <row r="491" spans="1:11" x14ac:dyDescent="0.25">
      <c r="A491" s="76">
        <v>43734</v>
      </c>
      <c r="B491" s="77" t="s">
        <v>8</v>
      </c>
      <c r="C491" s="77" t="s">
        <v>12</v>
      </c>
      <c r="D491" s="77">
        <v>315</v>
      </c>
      <c r="E491" s="77">
        <v>9</v>
      </c>
      <c r="F491" s="15">
        <f>IF(Tableau1[[#This Row],[Date]]&lt;&gt;"",Tableau1[[#This Row],[Pièces produites]]-Tableau1[[#This Row],[Rebuts]],"")</f>
        <v>306</v>
      </c>
      <c r="G491" s="5">
        <f>IFERROR(Tableau1[[#This Row],[Rebuts]]/Tableau1[[#This Row],[Pièces produites]],"")</f>
        <v>2.8571428571428571E-2</v>
      </c>
      <c r="H491" s="32">
        <f>IF(Tableau1[[#This Row],[Date]]&lt;&gt;"",$M$13,"")</f>
        <v>180</v>
      </c>
      <c r="I491" s="5" t="str">
        <f>IF(Tableau1[[#This Row],[Date]]&lt;&gt;"",CONCATENATE("s",WEEKNUM(Tableau1[[#This Row],[Date]],21)," - ",YEAR(Tableau1[[#This Row],[Date]])),"")</f>
        <v>s39 - 2019</v>
      </c>
      <c r="J491" s="9" t="str">
        <f>IF(Tableau1[[#This Row],[Date]]&lt;&gt;"",TEXT(Tableau1[[#This Row],[Date]],"mmm"),"")</f>
        <v>sept</v>
      </c>
      <c r="K491"/>
    </row>
    <row r="492" spans="1:11" x14ac:dyDescent="0.25">
      <c r="A492" s="76">
        <v>43734</v>
      </c>
      <c r="B492" s="77" t="s">
        <v>9</v>
      </c>
      <c r="C492" s="77" t="s">
        <v>11</v>
      </c>
      <c r="D492" s="77">
        <v>189</v>
      </c>
      <c r="E492" s="77">
        <v>4</v>
      </c>
      <c r="F492" s="15">
        <f>IF(Tableau1[[#This Row],[Date]]&lt;&gt;"",Tableau1[[#This Row],[Pièces produites]]-Tableau1[[#This Row],[Rebuts]],"")</f>
        <v>185</v>
      </c>
      <c r="G492" s="5">
        <f>IFERROR(Tableau1[[#This Row],[Rebuts]]/Tableau1[[#This Row],[Pièces produites]],"")</f>
        <v>2.1164021164021163E-2</v>
      </c>
      <c r="H492" s="32">
        <f>IF(Tableau1[[#This Row],[Date]]&lt;&gt;"",$M$13,"")</f>
        <v>180</v>
      </c>
      <c r="I492" s="5" t="str">
        <f>IF(Tableau1[[#This Row],[Date]]&lt;&gt;"",CONCATENATE("s",WEEKNUM(Tableau1[[#This Row],[Date]],21)," - ",YEAR(Tableau1[[#This Row],[Date]])),"")</f>
        <v>s39 - 2019</v>
      </c>
      <c r="J492" s="9" t="str">
        <f>IF(Tableau1[[#This Row],[Date]]&lt;&gt;"",TEXT(Tableau1[[#This Row],[Date]],"mmm"),"")</f>
        <v>sept</v>
      </c>
      <c r="K492"/>
    </row>
    <row r="493" spans="1:11" x14ac:dyDescent="0.25">
      <c r="A493" s="76">
        <v>43734</v>
      </c>
      <c r="B493" s="77" t="s">
        <v>9</v>
      </c>
      <c r="C493" s="77" t="s">
        <v>12</v>
      </c>
      <c r="D493" s="77">
        <v>197</v>
      </c>
      <c r="E493" s="77">
        <v>3</v>
      </c>
      <c r="F493" s="15">
        <f>IF(Tableau1[[#This Row],[Date]]&lt;&gt;"",Tableau1[[#This Row],[Pièces produites]]-Tableau1[[#This Row],[Rebuts]],"")</f>
        <v>194</v>
      </c>
      <c r="G493" s="5">
        <f>IFERROR(Tableau1[[#This Row],[Rebuts]]/Tableau1[[#This Row],[Pièces produites]],"")</f>
        <v>1.5228426395939087E-2</v>
      </c>
      <c r="H493" s="32">
        <f>IF(Tableau1[[#This Row],[Date]]&lt;&gt;"",$M$13,"")</f>
        <v>180</v>
      </c>
      <c r="I493" s="5" t="str">
        <f>IF(Tableau1[[#This Row],[Date]]&lt;&gt;"",CONCATENATE("s",WEEKNUM(Tableau1[[#This Row],[Date]],21)," - ",YEAR(Tableau1[[#This Row],[Date]])),"")</f>
        <v>s39 - 2019</v>
      </c>
      <c r="J493" s="9" t="str">
        <f>IF(Tableau1[[#This Row],[Date]]&lt;&gt;"",TEXT(Tableau1[[#This Row],[Date]],"mmm"),"")</f>
        <v>sept</v>
      </c>
      <c r="K493"/>
    </row>
    <row r="494" spans="1:11" x14ac:dyDescent="0.25">
      <c r="A494" s="76">
        <v>43735</v>
      </c>
      <c r="B494" s="77" t="s">
        <v>7</v>
      </c>
      <c r="C494" s="77" t="s">
        <v>11</v>
      </c>
      <c r="D494" s="77">
        <v>302</v>
      </c>
      <c r="E494" s="77">
        <v>7</v>
      </c>
      <c r="F494" s="15">
        <f>IF(Tableau1[[#This Row],[Date]]&lt;&gt;"",Tableau1[[#This Row],[Pièces produites]]-Tableau1[[#This Row],[Rebuts]],"")</f>
        <v>295</v>
      </c>
      <c r="G494" s="5">
        <f>IFERROR(Tableau1[[#This Row],[Rebuts]]/Tableau1[[#This Row],[Pièces produites]],"")</f>
        <v>2.3178807947019868E-2</v>
      </c>
      <c r="H494" s="32">
        <f>IF(Tableau1[[#This Row],[Date]]&lt;&gt;"",$M$13,"")</f>
        <v>180</v>
      </c>
      <c r="I494" s="5" t="str">
        <f>IF(Tableau1[[#This Row],[Date]]&lt;&gt;"",CONCATENATE("s",WEEKNUM(Tableau1[[#This Row],[Date]],21)," - ",YEAR(Tableau1[[#This Row],[Date]])),"")</f>
        <v>s39 - 2019</v>
      </c>
      <c r="J494" s="9" t="str">
        <f>IF(Tableau1[[#This Row],[Date]]&lt;&gt;"",TEXT(Tableau1[[#This Row],[Date]],"mmm"),"")</f>
        <v>sept</v>
      </c>
      <c r="K494"/>
    </row>
    <row r="495" spans="1:11" x14ac:dyDescent="0.25">
      <c r="A495" s="76">
        <v>43735</v>
      </c>
      <c r="B495" s="77" t="s">
        <v>7</v>
      </c>
      <c r="C495" s="77" t="s">
        <v>12</v>
      </c>
      <c r="D495" s="77">
        <v>299</v>
      </c>
      <c r="E495" s="77">
        <v>5</v>
      </c>
      <c r="F495" s="15">
        <f>IF(Tableau1[[#This Row],[Date]]&lt;&gt;"",Tableau1[[#This Row],[Pièces produites]]-Tableau1[[#This Row],[Rebuts]],"")</f>
        <v>294</v>
      </c>
      <c r="G495" s="5">
        <f>IFERROR(Tableau1[[#This Row],[Rebuts]]/Tableau1[[#This Row],[Pièces produites]],"")</f>
        <v>1.6722408026755852E-2</v>
      </c>
      <c r="H495" s="32">
        <f>IF(Tableau1[[#This Row],[Date]]&lt;&gt;"",$M$13,"")</f>
        <v>180</v>
      </c>
      <c r="I495" s="5" t="str">
        <f>IF(Tableau1[[#This Row],[Date]]&lt;&gt;"",CONCATENATE("s",WEEKNUM(Tableau1[[#This Row],[Date]],21)," - ",YEAR(Tableau1[[#This Row],[Date]])),"")</f>
        <v>s39 - 2019</v>
      </c>
      <c r="J495" s="9" t="str">
        <f>IF(Tableau1[[#This Row],[Date]]&lt;&gt;"",TEXT(Tableau1[[#This Row],[Date]],"mmm"),"")</f>
        <v>sept</v>
      </c>
      <c r="K495"/>
    </row>
    <row r="496" spans="1:11" x14ac:dyDescent="0.25">
      <c r="A496" s="76">
        <v>43735</v>
      </c>
      <c r="B496" s="77" t="s">
        <v>8</v>
      </c>
      <c r="C496" s="77" t="s">
        <v>11</v>
      </c>
      <c r="D496" s="77">
        <v>332</v>
      </c>
      <c r="E496" s="77">
        <v>9</v>
      </c>
      <c r="F496" s="15">
        <f>IF(Tableau1[[#This Row],[Date]]&lt;&gt;"",Tableau1[[#This Row],[Pièces produites]]-Tableau1[[#This Row],[Rebuts]],"")</f>
        <v>323</v>
      </c>
      <c r="G496" s="5">
        <f>IFERROR(Tableau1[[#This Row],[Rebuts]]/Tableau1[[#This Row],[Pièces produites]],"")</f>
        <v>2.710843373493976E-2</v>
      </c>
      <c r="H496" s="32">
        <f>IF(Tableau1[[#This Row],[Date]]&lt;&gt;"",$M$13,"")</f>
        <v>180</v>
      </c>
      <c r="I496" s="5" t="str">
        <f>IF(Tableau1[[#This Row],[Date]]&lt;&gt;"",CONCATENATE("s",WEEKNUM(Tableau1[[#This Row],[Date]],21)," - ",YEAR(Tableau1[[#This Row],[Date]])),"")</f>
        <v>s39 - 2019</v>
      </c>
      <c r="J496" s="9" t="str">
        <f>IF(Tableau1[[#This Row],[Date]]&lt;&gt;"",TEXT(Tableau1[[#This Row],[Date]],"mmm"),"")</f>
        <v>sept</v>
      </c>
      <c r="K496"/>
    </row>
    <row r="497" spans="1:11" x14ac:dyDescent="0.25">
      <c r="A497" s="76">
        <v>43735</v>
      </c>
      <c r="B497" s="77" t="s">
        <v>8</v>
      </c>
      <c r="C497" s="77" t="s">
        <v>12</v>
      </c>
      <c r="D497" s="77">
        <v>280</v>
      </c>
      <c r="E497" s="77">
        <v>14</v>
      </c>
      <c r="F497" s="15">
        <f>IF(Tableau1[[#This Row],[Date]]&lt;&gt;"",Tableau1[[#This Row],[Pièces produites]]-Tableau1[[#This Row],[Rebuts]],"")</f>
        <v>266</v>
      </c>
      <c r="G497" s="5">
        <f>IFERROR(Tableau1[[#This Row],[Rebuts]]/Tableau1[[#This Row],[Pièces produites]],"")</f>
        <v>0.05</v>
      </c>
      <c r="H497" s="32">
        <f>IF(Tableau1[[#This Row],[Date]]&lt;&gt;"",$M$13,"")</f>
        <v>180</v>
      </c>
      <c r="I497" s="5" t="str">
        <f>IF(Tableau1[[#This Row],[Date]]&lt;&gt;"",CONCATENATE("s",WEEKNUM(Tableau1[[#This Row],[Date]],21)," - ",YEAR(Tableau1[[#This Row],[Date]])),"")</f>
        <v>s39 - 2019</v>
      </c>
      <c r="J497" s="9" t="str">
        <f>IF(Tableau1[[#This Row],[Date]]&lt;&gt;"",TEXT(Tableau1[[#This Row],[Date]],"mmm"),"")</f>
        <v>sept</v>
      </c>
      <c r="K497"/>
    </row>
    <row r="498" spans="1:11" x14ac:dyDescent="0.25">
      <c r="A498" s="76">
        <v>43735</v>
      </c>
      <c r="B498" s="77" t="s">
        <v>9</v>
      </c>
      <c r="C498" s="77" t="s">
        <v>11</v>
      </c>
      <c r="D498" s="77">
        <v>223</v>
      </c>
      <c r="E498" s="77">
        <v>9</v>
      </c>
      <c r="F498" s="15">
        <f>IF(Tableau1[[#This Row],[Date]]&lt;&gt;"",Tableau1[[#This Row],[Pièces produites]]-Tableau1[[#This Row],[Rebuts]],"")</f>
        <v>214</v>
      </c>
      <c r="G498" s="5">
        <f>IFERROR(Tableau1[[#This Row],[Rebuts]]/Tableau1[[#This Row],[Pièces produites]],"")</f>
        <v>4.0358744394618833E-2</v>
      </c>
      <c r="H498" s="32">
        <f>IF(Tableau1[[#This Row],[Date]]&lt;&gt;"",$M$13,"")</f>
        <v>180</v>
      </c>
      <c r="I498" s="5" t="str">
        <f>IF(Tableau1[[#This Row],[Date]]&lt;&gt;"",CONCATENATE("s",WEEKNUM(Tableau1[[#This Row],[Date]],21)," - ",YEAR(Tableau1[[#This Row],[Date]])),"")</f>
        <v>s39 - 2019</v>
      </c>
      <c r="J498" s="9" t="str">
        <f>IF(Tableau1[[#This Row],[Date]]&lt;&gt;"",TEXT(Tableau1[[#This Row],[Date]],"mmm"),"")</f>
        <v>sept</v>
      </c>
      <c r="K498"/>
    </row>
    <row r="499" spans="1:11" x14ac:dyDescent="0.25">
      <c r="A499" s="76">
        <v>43735</v>
      </c>
      <c r="B499" s="77" t="s">
        <v>9</v>
      </c>
      <c r="C499" s="77" t="s">
        <v>12</v>
      </c>
      <c r="D499" s="77">
        <v>238</v>
      </c>
      <c r="E499" s="77">
        <v>7</v>
      </c>
      <c r="F499" s="15">
        <f>IF(Tableau1[[#This Row],[Date]]&lt;&gt;"",Tableau1[[#This Row],[Pièces produites]]-Tableau1[[#This Row],[Rebuts]],"")</f>
        <v>231</v>
      </c>
      <c r="G499" s="5">
        <f>IFERROR(Tableau1[[#This Row],[Rebuts]]/Tableau1[[#This Row],[Pièces produites]],"")</f>
        <v>2.9411764705882353E-2</v>
      </c>
      <c r="H499" s="32">
        <f>IF(Tableau1[[#This Row],[Date]]&lt;&gt;"",$M$13,"")</f>
        <v>180</v>
      </c>
      <c r="I499" s="5" t="str">
        <f>IF(Tableau1[[#This Row],[Date]]&lt;&gt;"",CONCATENATE("s",WEEKNUM(Tableau1[[#This Row],[Date]],21)," - ",YEAR(Tableau1[[#This Row],[Date]])),"")</f>
        <v>s39 - 2019</v>
      </c>
      <c r="J499" s="9" t="str">
        <f>IF(Tableau1[[#This Row],[Date]]&lt;&gt;"",TEXT(Tableau1[[#This Row],[Date]],"mmm"),"")</f>
        <v>sept</v>
      </c>
      <c r="K499"/>
    </row>
    <row r="500" spans="1:11" x14ac:dyDescent="0.25">
      <c r="A500" s="76">
        <v>43736</v>
      </c>
      <c r="B500" s="77" t="s">
        <v>7</v>
      </c>
      <c r="C500" s="77" t="s">
        <v>12</v>
      </c>
      <c r="D500" s="77">
        <v>334</v>
      </c>
      <c r="E500" s="77">
        <v>8</v>
      </c>
      <c r="F500" s="15">
        <f>IF(Tableau1[[#This Row],[Date]]&lt;&gt;"",Tableau1[[#This Row],[Pièces produites]]-Tableau1[[#This Row],[Rebuts]],"")</f>
        <v>326</v>
      </c>
      <c r="G500" s="5">
        <f>IFERROR(Tableau1[[#This Row],[Rebuts]]/Tableau1[[#This Row],[Pièces produites]],"")</f>
        <v>2.3952095808383235E-2</v>
      </c>
      <c r="H500" s="32">
        <f>IF(Tableau1[[#This Row],[Date]]&lt;&gt;"",$M$13,"")</f>
        <v>180</v>
      </c>
      <c r="I500" s="5" t="str">
        <f>IF(Tableau1[[#This Row],[Date]]&lt;&gt;"",CONCATENATE("s",WEEKNUM(Tableau1[[#This Row],[Date]],21)," - ",YEAR(Tableau1[[#This Row],[Date]])),"")</f>
        <v>s39 - 2019</v>
      </c>
      <c r="J500" s="9" t="str">
        <f>IF(Tableau1[[#This Row],[Date]]&lt;&gt;"",TEXT(Tableau1[[#This Row],[Date]],"mmm"),"")</f>
        <v>sept</v>
      </c>
      <c r="K500"/>
    </row>
    <row r="501" spans="1:11" x14ac:dyDescent="0.25">
      <c r="A501" s="76">
        <v>43736</v>
      </c>
      <c r="B501" s="77" t="s">
        <v>8</v>
      </c>
      <c r="C501" s="77" t="s">
        <v>11</v>
      </c>
      <c r="D501" s="77">
        <v>338</v>
      </c>
      <c r="E501" s="77">
        <v>16</v>
      </c>
      <c r="F501" s="15">
        <f>IF(Tableau1[[#This Row],[Date]]&lt;&gt;"",Tableau1[[#This Row],[Pièces produites]]-Tableau1[[#This Row],[Rebuts]],"")</f>
        <v>322</v>
      </c>
      <c r="G501" s="5">
        <f>IFERROR(Tableau1[[#This Row],[Rebuts]]/Tableau1[[#This Row],[Pièces produites]],"")</f>
        <v>4.7337278106508875E-2</v>
      </c>
      <c r="H501" s="32">
        <f>IF(Tableau1[[#This Row],[Date]]&lt;&gt;"",$M$13,"")</f>
        <v>180</v>
      </c>
      <c r="I501" s="5" t="str">
        <f>IF(Tableau1[[#This Row],[Date]]&lt;&gt;"",CONCATENATE("s",WEEKNUM(Tableau1[[#This Row],[Date]],21)," - ",YEAR(Tableau1[[#This Row],[Date]])),"")</f>
        <v>s39 - 2019</v>
      </c>
      <c r="J501" s="9" t="str">
        <f>IF(Tableau1[[#This Row],[Date]]&lt;&gt;"",TEXT(Tableau1[[#This Row],[Date]],"mmm"),"")</f>
        <v>sept</v>
      </c>
      <c r="K501"/>
    </row>
    <row r="502" spans="1:11" x14ac:dyDescent="0.25">
      <c r="A502" s="76">
        <v>43736</v>
      </c>
      <c r="B502" s="77" t="s">
        <v>8</v>
      </c>
      <c r="C502" s="77" t="s">
        <v>12</v>
      </c>
      <c r="D502" s="77">
        <v>339</v>
      </c>
      <c r="E502" s="77">
        <v>5</v>
      </c>
      <c r="F502" s="15">
        <f>IF(Tableau1[[#This Row],[Date]]&lt;&gt;"",Tableau1[[#This Row],[Pièces produites]]-Tableau1[[#This Row],[Rebuts]],"")</f>
        <v>334</v>
      </c>
      <c r="G502" s="5">
        <f>IFERROR(Tableau1[[#This Row],[Rebuts]]/Tableau1[[#This Row],[Pièces produites]],"")</f>
        <v>1.4749262536873156E-2</v>
      </c>
      <c r="H502" s="32">
        <f>IF(Tableau1[[#This Row],[Date]]&lt;&gt;"",$M$13,"")</f>
        <v>180</v>
      </c>
      <c r="I502" s="5" t="str">
        <f>IF(Tableau1[[#This Row],[Date]]&lt;&gt;"",CONCATENATE("s",WEEKNUM(Tableau1[[#This Row],[Date]],21)," - ",YEAR(Tableau1[[#This Row],[Date]])),"")</f>
        <v>s39 - 2019</v>
      </c>
      <c r="J502" s="9" t="str">
        <f>IF(Tableau1[[#This Row],[Date]]&lt;&gt;"",TEXT(Tableau1[[#This Row],[Date]],"mmm"),"")</f>
        <v>sept</v>
      </c>
      <c r="K502"/>
    </row>
    <row r="503" spans="1:11" x14ac:dyDescent="0.25">
      <c r="A503" s="76">
        <v>43736</v>
      </c>
      <c r="B503" s="77" t="s">
        <v>9</v>
      </c>
      <c r="C503" s="77" t="s">
        <v>11</v>
      </c>
      <c r="D503" s="77">
        <v>219</v>
      </c>
      <c r="E503" s="77">
        <v>8</v>
      </c>
      <c r="F503" s="15">
        <f>IF(Tableau1[[#This Row],[Date]]&lt;&gt;"",Tableau1[[#This Row],[Pièces produites]]-Tableau1[[#This Row],[Rebuts]],"")</f>
        <v>211</v>
      </c>
      <c r="G503" s="5">
        <f>IFERROR(Tableau1[[#This Row],[Rebuts]]/Tableau1[[#This Row],[Pièces produites]],"")</f>
        <v>3.6529680365296802E-2</v>
      </c>
      <c r="H503" s="32">
        <f>IF(Tableau1[[#This Row],[Date]]&lt;&gt;"",$M$13,"")</f>
        <v>180</v>
      </c>
      <c r="I503" s="5" t="str">
        <f>IF(Tableau1[[#This Row],[Date]]&lt;&gt;"",CONCATENATE("s",WEEKNUM(Tableau1[[#This Row],[Date]],21)," - ",YEAR(Tableau1[[#This Row],[Date]])),"")</f>
        <v>s39 - 2019</v>
      </c>
      <c r="J503" s="9" t="str">
        <f>IF(Tableau1[[#This Row],[Date]]&lt;&gt;"",TEXT(Tableau1[[#This Row],[Date]],"mmm"),"")</f>
        <v>sept</v>
      </c>
      <c r="K503"/>
    </row>
    <row r="504" spans="1:11" x14ac:dyDescent="0.25">
      <c r="A504" s="76">
        <v>43736</v>
      </c>
      <c r="B504" s="77" t="s">
        <v>9</v>
      </c>
      <c r="C504" s="77" t="s">
        <v>12</v>
      </c>
      <c r="D504" s="77">
        <v>190</v>
      </c>
      <c r="E504" s="77">
        <v>2</v>
      </c>
      <c r="F504" s="15">
        <f>IF(Tableau1[[#This Row],[Date]]&lt;&gt;"",Tableau1[[#This Row],[Pièces produites]]-Tableau1[[#This Row],[Rebuts]],"")</f>
        <v>188</v>
      </c>
      <c r="G504" s="5">
        <f>IFERROR(Tableau1[[#This Row],[Rebuts]]/Tableau1[[#This Row],[Pièces produites]],"")</f>
        <v>1.0526315789473684E-2</v>
      </c>
      <c r="H504" s="32">
        <f>IF(Tableau1[[#This Row],[Date]]&lt;&gt;"",$M$13,"")</f>
        <v>180</v>
      </c>
      <c r="I504" s="5" t="str">
        <f>IF(Tableau1[[#This Row],[Date]]&lt;&gt;"",CONCATENATE("s",WEEKNUM(Tableau1[[#This Row],[Date]],21)," - ",YEAR(Tableau1[[#This Row],[Date]])),"")</f>
        <v>s39 - 2019</v>
      </c>
      <c r="J504" s="9" t="str">
        <f>IF(Tableau1[[#This Row],[Date]]&lt;&gt;"",TEXT(Tableau1[[#This Row],[Date]],"mmm"),"")</f>
        <v>sept</v>
      </c>
      <c r="K504"/>
    </row>
    <row r="505" spans="1:11" x14ac:dyDescent="0.25">
      <c r="A505" s="76">
        <v>43736</v>
      </c>
      <c r="B505" s="77" t="s">
        <v>7</v>
      </c>
      <c r="C505" s="77" t="s">
        <v>11</v>
      </c>
      <c r="D505" s="77">
        <v>257</v>
      </c>
      <c r="E505" s="77">
        <v>4</v>
      </c>
      <c r="F505" s="15">
        <f>IF(Tableau1[[#This Row],[Date]]&lt;&gt;"",Tableau1[[#This Row],[Pièces produites]]-Tableau1[[#This Row],[Rebuts]],"")</f>
        <v>253</v>
      </c>
      <c r="G505" s="5">
        <f>IFERROR(Tableau1[[#This Row],[Rebuts]]/Tableau1[[#This Row],[Pièces produites]],"")</f>
        <v>1.556420233463035E-2</v>
      </c>
      <c r="H505" s="32">
        <f>IF(Tableau1[[#This Row],[Date]]&lt;&gt;"",$M$13,"")</f>
        <v>180</v>
      </c>
      <c r="I505" s="5" t="str">
        <f>IF(Tableau1[[#This Row],[Date]]&lt;&gt;"",CONCATENATE("s",WEEKNUM(Tableau1[[#This Row],[Date]],21)," - ",YEAR(Tableau1[[#This Row],[Date]])),"")</f>
        <v>s39 - 2019</v>
      </c>
      <c r="J505" s="9" t="str">
        <f>IF(Tableau1[[#This Row],[Date]]&lt;&gt;"",TEXT(Tableau1[[#This Row],[Date]],"mmm"),"")</f>
        <v>sept</v>
      </c>
      <c r="K505"/>
    </row>
  </sheetData>
  <mergeCells count="2">
    <mergeCell ref="L13:L14"/>
    <mergeCell ref="M13:M14"/>
  </mergeCells>
  <conditionalFormatting sqref="F2:F505">
    <cfRule type="cellIs" dxfId="19" priority="35" stopIfTrue="1" operator="greaterThanOrEqual">
      <formula>$M$13</formula>
    </cfRule>
    <cfRule type="cellIs" dxfId="18" priority="36" stopIfTrue="1" operator="greaterThanOrEqual">
      <formula>$M$13*0.9</formula>
    </cfRule>
    <cfRule type="cellIs" dxfId="17" priority="37" operator="lessThan">
      <formula>$M$13*0.9</formula>
    </cfRule>
  </conditionalFormatting>
  <conditionalFormatting sqref="J506:J1048576">
    <cfRule type="duplicateValues" dxfId="16" priority="1"/>
  </conditionalFormatting>
  <conditionalFormatting sqref="G2:G505">
    <cfRule type="expression" dxfId="15" priority="86">
      <formula>IF($G2&gt;$M$15*1.1,TRUE,FALSE)</formula>
    </cfRule>
    <cfRule type="expression" dxfId="14" priority="87">
      <formula>IF(AND($G2&lt;$M$15*1.1,$G2&gt;M$15),TRUE,FALSE)</formula>
    </cfRule>
    <cfRule type="expression" dxfId="13" priority="88">
      <formula>IF($G2&lt;$M$15,TRUE,FALSE)</formula>
    </cfRule>
  </conditionalFormatting>
  <pageMargins left="0.7" right="0.7" top="0.75" bottom="0.75" header="0.3" footer="0.3"/>
  <pageSetup paperSize="9" orientation="portrait" horizontalDpi="4294967293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AFECB-B52C-42A3-8711-E29EF632FDE2}">
  <sheetPr>
    <tabColor rgb="FF3BB273"/>
  </sheetPr>
  <dimension ref="F1:AN87"/>
  <sheetViews>
    <sheetView showGridLines="0" zoomScaleNormal="100" workbookViewId="0">
      <selection activeCell="K35" sqref="K35"/>
    </sheetView>
  </sheetViews>
  <sheetFormatPr baseColWidth="10" defaultRowHeight="15" x14ac:dyDescent="0.25"/>
  <cols>
    <col min="1" max="9" width="20.7109375" customWidth="1"/>
    <col min="10" max="10" width="2.85546875" customWidth="1"/>
    <col min="11" max="13" width="29.28515625" customWidth="1"/>
    <col min="14" max="14" width="10" customWidth="1"/>
    <col min="15" max="15" width="21" bestFit="1" customWidth="1"/>
    <col min="16" max="16" width="10.7109375" bestFit="1" customWidth="1"/>
    <col min="17" max="17" width="29.7109375" bestFit="1" customWidth="1"/>
    <col min="18" max="18" width="10.85546875" bestFit="1" customWidth="1"/>
    <col min="19" max="19" width="4.85546875" bestFit="1" customWidth="1"/>
    <col min="20" max="20" width="18.140625" bestFit="1" customWidth="1"/>
    <col min="21" max="21" width="10.85546875" bestFit="1" customWidth="1"/>
    <col min="22" max="23" width="4.85546875" bestFit="1" customWidth="1"/>
    <col min="24" max="24" width="6.28515625" bestFit="1" customWidth="1"/>
    <col min="25" max="25" width="23.140625" bestFit="1" customWidth="1"/>
    <col min="26" max="26" width="18.140625" customWidth="1"/>
    <col min="27" max="27" width="5.85546875" customWidth="1"/>
    <col min="28" max="28" width="21" bestFit="1" customWidth="1"/>
    <col min="29" max="29" width="24.140625" bestFit="1" customWidth="1"/>
    <col min="30" max="30" width="10.85546875" bestFit="1" customWidth="1"/>
    <col min="31" max="31" width="6.140625" bestFit="1" customWidth="1"/>
    <col min="32" max="32" width="33.140625" bestFit="1" customWidth="1"/>
    <col min="33" max="33" width="10.85546875" bestFit="1" customWidth="1"/>
    <col min="34" max="35" width="5" bestFit="1" customWidth="1"/>
    <col min="36" max="36" width="6.28515625" bestFit="1" customWidth="1"/>
    <col min="37" max="37" width="12.5703125" customWidth="1"/>
    <col min="38" max="38" width="21" bestFit="1" customWidth="1"/>
    <col min="39" max="39" width="29.7109375" bestFit="1" customWidth="1"/>
    <col min="40" max="40" width="18.140625" bestFit="1" customWidth="1"/>
    <col min="41" max="41" width="33.140625" bestFit="1" customWidth="1"/>
  </cols>
  <sheetData>
    <row r="1" spans="15:40" x14ac:dyDescent="0.25">
      <c r="Q1" s="20" t="s">
        <v>41</v>
      </c>
      <c r="AC1" s="20" t="s">
        <v>41</v>
      </c>
      <c r="AL1" s="20" t="s">
        <v>25</v>
      </c>
      <c r="AM1" t="s">
        <v>40</v>
      </c>
      <c r="AN1" t="s">
        <v>44</v>
      </c>
    </row>
    <row r="2" spans="15:40" x14ac:dyDescent="0.25">
      <c r="Q2" t="s">
        <v>40</v>
      </c>
      <c r="T2" t="s">
        <v>44</v>
      </c>
      <c r="Z2" s="22"/>
      <c r="AC2" t="s">
        <v>42</v>
      </c>
      <c r="AF2" t="s">
        <v>45</v>
      </c>
      <c r="AL2" s="21" t="s">
        <v>7</v>
      </c>
      <c r="AM2" s="22">
        <v>41214</v>
      </c>
      <c r="AN2" s="22">
        <v>30240</v>
      </c>
    </row>
    <row r="3" spans="15:40" x14ac:dyDescent="0.25">
      <c r="O3" s="20" t="s">
        <v>25</v>
      </c>
      <c r="P3" s="20" t="s">
        <v>0</v>
      </c>
      <c r="Q3" t="s">
        <v>7</v>
      </c>
      <c r="R3" t="s">
        <v>8</v>
      </c>
      <c r="S3" t="s">
        <v>9</v>
      </c>
      <c r="T3" t="s">
        <v>7</v>
      </c>
      <c r="U3" t="s">
        <v>8</v>
      </c>
      <c r="V3" t="s">
        <v>9</v>
      </c>
      <c r="Z3" s="22"/>
      <c r="AB3" s="20" t="s">
        <v>25</v>
      </c>
      <c r="AC3" t="s">
        <v>7</v>
      </c>
      <c r="AD3" t="s">
        <v>8</v>
      </c>
      <c r="AE3" t="s">
        <v>9</v>
      </c>
      <c r="AF3" t="s">
        <v>7</v>
      </c>
      <c r="AG3" t="s">
        <v>8</v>
      </c>
      <c r="AH3" t="s">
        <v>9</v>
      </c>
      <c r="AK3" s="23"/>
      <c r="AL3" s="21" t="s">
        <v>8</v>
      </c>
      <c r="AM3" s="22">
        <v>38856</v>
      </c>
      <c r="AN3" s="22">
        <v>30240</v>
      </c>
    </row>
    <row r="4" spans="15:40" x14ac:dyDescent="0.25">
      <c r="O4" s="21" t="s">
        <v>26</v>
      </c>
      <c r="P4" s="36">
        <v>43619</v>
      </c>
      <c r="Q4" s="22">
        <v>455</v>
      </c>
      <c r="R4" s="22">
        <v>380</v>
      </c>
      <c r="S4" s="22">
        <v>372</v>
      </c>
      <c r="T4" s="22">
        <v>360</v>
      </c>
      <c r="U4" s="22">
        <v>360</v>
      </c>
      <c r="V4" s="22">
        <v>360</v>
      </c>
      <c r="Z4" s="22"/>
      <c r="AB4" s="21" t="s">
        <v>26</v>
      </c>
      <c r="AC4" s="23">
        <v>1.8722466960352423E-2</v>
      </c>
      <c r="AD4" s="23">
        <v>2.9161603888213851E-2</v>
      </c>
      <c r="AE4" s="23">
        <v>2.75E-2</v>
      </c>
      <c r="AF4" s="22">
        <v>0.04</v>
      </c>
      <c r="AG4" s="22">
        <v>0.04</v>
      </c>
      <c r="AH4" s="22">
        <v>0.04</v>
      </c>
      <c r="AK4" s="23"/>
      <c r="AL4" s="21" t="s">
        <v>9</v>
      </c>
      <c r="AM4" s="22">
        <v>32724</v>
      </c>
      <c r="AN4" s="22">
        <v>30240</v>
      </c>
    </row>
    <row r="5" spans="15:40" x14ac:dyDescent="0.25">
      <c r="O5" s="21" t="s">
        <v>26</v>
      </c>
      <c r="P5" s="36">
        <v>43620</v>
      </c>
      <c r="Q5" s="22">
        <v>468</v>
      </c>
      <c r="R5" s="22">
        <v>396</v>
      </c>
      <c r="S5" s="22">
        <v>442</v>
      </c>
      <c r="T5" s="22">
        <v>360</v>
      </c>
      <c r="U5" s="22">
        <v>360</v>
      </c>
      <c r="V5" s="22">
        <v>360</v>
      </c>
      <c r="Z5" s="22"/>
      <c r="AB5" s="21" t="s">
        <v>27</v>
      </c>
      <c r="AC5" s="23">
        <v>2.1704180064308683E-2</v>
      </c>
      <c r="AD5" s="23">
        <v>3.6654135338345863E-2</v>
      </c>
      <c r="AE5" s="23">
        <v>2.5198320111992533E-2</v>
      </c>
      <c r="AF5" s="22">
        <v>0.04</v>
      </c>
      <c r="AG5" s="22">
        <v>0.04</v>
      </c>
      <c r="AH5" s="22">
        <v>0.04</v>
      </c>
      <c r="AK5" s="23"/>
    </row>
    <row r="6" spans="15:40" x14ac:dyDescent="0.25">
      <c r="O6" s="21" t="s">
        <v>26</v>
      </c>
      <c r="P6" s="36">
        <v>43621</v>
      </c>
      <c r="Q6" s="22">
        <v>440</v>
      </c>
      <c r="R6" s="22">
        <v>418</v>
      </c>
      <c r="S6" s="22">
        <v>368</v>
      </c>
      <c r="T6" s="22">
        <v>360</v>
      </c>
      <c r="U6" s="22">
        <v>360</v>
      </c>
      <c r="V6" s="22">
        <v>360</v>
      </c>
      <c r="Z6" s="22"/>
      <c r="AB6" s="21" t="s">
        <v>28</v>
      </c>
      <c r="AC6" s="23">
        <v>1.9634860489149156E-2</v>
      </c>
      <c r="AD6" s="23">
        <v>3.607843137254902E-2</v>
      </c>
      <c r="AE6" s="23">
        <v>2.5888547608600262E-2</v>
      </c>
      <c r="AF6" s="22">
        <v>0.04</v>
      </c>
      <c r="AG6" s="22">
        <v>0.04</v>
      </c>
      <c r="AH6" s="22">
        <v>0.04</v>
      </c>
      <c r="AK6" s="23"/>
    </row>
    <row r="7" spans="15:40" x14ac:dyDescent="0.25">
      <c r="O7" s="21" t="s">
        <v>26</v>
      </c>
      <c r="P7" s="36">
        <v>43622</v>
      </c>
      <c r="Q7" s="22">
        <v>473</v>
      </c>
      <c r="R7" s="22">
        <v>431</v>
      </c>
      <c r="S7" s="22">
        <v>405</v>
      </c>
      <c r="T7" s="22">
        <v>360</v>
      </c>
      <c r="U7" s="22">
        <v>360</v>
      </c>
      <c r="V7" s="22">
        <v>360</v>
      </c>
      <c r="Z7" s="22"/>
      <c r="AB7" s="21" t="s">
        <v>29</v>
      </c>
      <c r="AC7" s="23">
        <v>2.359671076153021E-2</v>
      </c>
      <c r="AD7" s="23">
        <v>2.7444916892153073E-2</v>
      </c>
      <c r="AE7" s="23">
        <v>2.9057700290577002E-2</v>
      </c>
      <c r="AF7" s="22">
        <v>0.04</v>
      </c>
      <c r="AG7" s="22">
        <v>0.04</v>
      </c>
      <c r="AH7" s="22">
        <v>0.04</v>
      </c>
      <c r="AK7" s="23"/>
    </row>
    <row r="8" spans="15:40" x14ac:dyDescent="0.25">
      <c r="O8" s="21" t="s">
        <v>26</v>
      </c>
      <c r="P8" s="36">
        <v>43623</v>
      </c>
      <c r="Q8" s="22">
        <v>422</v>
      </c>
      <c r="R8" s="22">
        <v>436</v>
      </c>
      <c r="S8" s="22">
        <v>403</v>
      </c>
      <c r="T8" s="22">
        <v>360</v>
      </c>
      <c r="U8" s="22">
        <v>360</v>
      </c>
      <c r="V8" s="22">
        <v>360</v>
      </c>
      <c r="Z8" s="22"/>
      <c r="AB8" s="21" t="s">
        <v>30</v>
      </c>
      <c r="AC8" s="23">
        <v>2.2468251383914034E-2</v>
      </c>
      <c r="AD8" s="23">
        <v>3.1478770131771597E-2</v>
      </c>
      <c r="AE8" s="23">
        <v>2.9055690072639227E-2</v>
      </c>
      <c r="AF8" s="22">
        <v>0.04</v>
      </c>
      <c r="AG8" s="22">
        <v>0.04</v>
      </c>
      <c r="AH8" s="22">
        <v>0.04</v>
      </c>
      <c r="AK8" s="23"/>
    </row>
    <row r="9" spans="15:40" x14ac:dyDescent="0.25">
      <c r="O9" s="21" t="s">
        <v>26</v>
      </c>
      <c r="P9" s="36">
        <v>43624</v>
      </c>
      <c r="Q9" s="22">
        <v>466</v>
      </c>
      <c r="R9" s="22">
        <v>408</v>
      </c>
      <c r="S9" s="22">
        <v>410</v>
      </c>
      <c r="T9" s="22">
        <v>360</v>
      </c>
      <c r="U9" s="22">
        <v>360</v>
      </c>
      <c r="V9" s="22">
        <v>360</v>
      </c>
      <c r="Z9" s="22"/>
      <c r="AB9" s="21" t="s">
        <v>31</v>
      </c>
      <c r="AC9" s="23">
        <v>2.3856858846918488E-2</v>
      </c>
      <c r="AD9" s="23">
        <v>3.2410779315367809E-2</v>
      </c>
      <c r="AE9" s="23">
        <v>2.7210884353741496E-2</v>
      </c>
      <c r="AF9" s="22">
        <v>0.04</v>
      </c>
      <c r="AG9" s="22">
        <v>0.04</v>
      </c>
      <c r="AH9" s="22">
        <v>0.04</v>
      </c>
      <c r="AK9" s="23"/>
    </row>
    <row r="10" spans="15:40" x14ac:dyDescent="0.25">
      <c r="O10" s="21" t="s">
        <v>27</v>
      </c>
      <c r="P10" s="36">
        <v>43626</v>
      </c>
      <c r="Q10" s="22">
        <v>473</v>
      </c>
      <c r="R10" s="22">
        <v>400</v>
      </c>
      <c r="S10" s="22">
        <v>397</v>
      </c>
      <c r="T10" s="22">
        <v>360</v>
      </c>
      <c r="U10" s="22">
        <v>360</v>
      </c>
      <c r="V10" s="22">
        <v>360</v>
      </c>
      <c r="Z10" s="22"/>
      <c r="AB10" s="21" t="s">
        <v>32</v>
      </c>
      <c r="AC10" s="23">
        <v>2.6675341574495772E-2</v>
      </c>
      <c r="AD10" s="23">
        <v>3.965217391304348E-2</v>
      </c>
      <c r="AE10" s="23">
        <v>3.207470564352416E-2</v>
      </c>
      <c r="AF10" s="22">
        <v>0.04</v>
      </c>
      <c r="AG10" s="22">
        <v>0.04</v>
      </c>
      <c r="AH10" s="22">
        <v>0.04</v>
      </c>
      <c r="AK10" s="23"/>
    </row>
    <row r="11" spans="15:40" x14ac:dyDescent="0.25">
      <c r="O11" s="21" t="s">
        <v>27</v>
      </c>
      <c r="P11" s="36">
        <v>43627</v>
      </c>
      <c r="Q11" s="22">
        <v>455</v>
      </c>
      <c r="R11" s="22">
        <v>368</v>
      </c>
      <c r="S11" s="22">
        <v>394</v>
      </c>
      <c r="T11" s="22">
        <v>360</v>
      </c>
      <c r="U11" s="22">
        <v>360</v>
      </c>
      <c r="V11" s="22">
        <v>360</v>
      </c>
      <c r="Z11" s="22"/>
      <c r="AB11" s="21" t="s">
        <v>33</v>
      </c>
      <c r="AC11" s="23">
        <v>2.1373056994818652E-2</v>
      </c>
      <c r="AD11" s="23">
        <v>3.4867503486750349E-2</v>
      </c>
      <c r="AE11" s="23">
        <v>3.4567901234567898E-2</v>
      </c>
      <c r="AF11" s="22">
        <v>0.04</v>
      </c>
      <c r="AG11" s="22">
        <v>0.04</v>
      </c>
      <c r="AH11" s="22">
        <v>0.04</v>
      </c>
      <c r="AK11" s="23"/>
    </row>
    <row r="12" spans="15:40" x14ac:dyDescent="0.25">
      <c r="O12" s="21" t="s">
        <v>27</v>
      </c>
      <c r="P12" s="36">
        <v>43628</v>
      </c>
      <c r="Q12" s="22">
        <v>412</v>
      </c>
      <c r="R12" s="22">
        <v>400</v>
      </c>
      <c r="S12" s="22">
        <v>429</v>
      </c>
      <c r="T12" s="22">
        <v>360</v>
      </c>
      <c r="U12" s="22">
        <v>360</v>
      </c>
      <c r="V12" s="22">
        <v>360</v>
      </c>
      <c r="Z12" s="22"/>
      <c r="AB12" s="21" t="s">
        <v>34</v>
      </c>
      <c r="AC12" s="23">
        <v>2.8307888040712468E-2</v>
      </c>
      <c r="AD12" s="23">
        <v>3.4482758620689655E-2</v>
      </c>
      <c r="AE12" s="23">
        <v>2.9387755102040815E-2</v>
      </c>
      <c r="AF12" s="22">
        <v>0.04</v>
      </c>
      <c r="AG12" s="22">
        <v>0.04</v>
      </c>
      <c r="AH12" s="22">
        <v>0.04</v>
      </c>
      <c r="AK12" s="23"/>
    </row>
    <row r="13" spans="15:40" x14ac:dyDescent="0.25">
      <c r="O13" s="21" t="s">
        <v>27</v>
      </c>
      <c r="P13" s="36">
        <v>43629</v>
      </c>
      <c r="Q13" s="22">
        <v>398</v>
      </c>
      <c r="R13" s="22">
        <v>396</v>
      </c>
      <c r="S13" s="22">
        <v>391</v>
      </c>
      <c r="T13" s="22">
        <v>360</v>
      </c>
      <c r="U13" s="22">
        <v>360</v>
      </c>
      <c r="V13" s="22">
        <v>360</v>
      </c>
      <c r="Z13" s="22"/>
      <c r="AB13" s="21" t="s">
        <v>35</v>
      </c>
      <c r="AC13" s="23">
        <v>2.8458213256484149E-2</v>
      </c>
      <c r="AD13" s="23">
        <v>3.5458452722063036E-2</v>
      </c>
      <c r="AE13" s="23">
        <v>2.6872246696035242E-2</v>
      </c>
      <c r="AF13" s="22">
        <v>0.04</v>
      </c>
      <c r="AG13" s="22">
        <v>0.04</v>
      </c>
      <c r="AH13" s="22">
        <v>0.04</v>
      </c>
      <c r="AK13" s="23"/>
    </row>
    <row r="14" spans="15:40" x14ac:dyDescent="0.25">
      <c r="O14" s="21" t="s">
        <v>27</v>
      </c>
      <c r="P14" s="36">
        <v>43630</v>
      </c>
      <c r="Q14" s="22">
        <v>411</v>
      </c>
      <c r="R14" s="22">
        <v>379</v>
      </c>
      <c r="S14" s="22">
        <v>364</v>
      </c>
      <c r="T14" s="22">
        <v>360</v>
      </c>
      <c r="U14" s="22">
        <v>360</v>
      </c>
      <c r="V14" s="22">
        <v>360</v>
      </c>
      <c r="Z14" s="22"/>
      <c r="AB14" s="21" t="s">
        <v>36</v>
      </c>
      <c r="AC14" s="23">
        <v>1.8154872174879585E-2</v>
      </c>
      <c r="AD14" s="23">
        <v>3.972498090145149E-2</v>
      </c>
      <c r="AE14" s="23">
        <v>2.493887530562347E-2</v>
      </c>
      <c r="AF14" s="22">
        <v>0.04</v>
      </c>
      <c r="AG14" s="22">
        <v>0.04</v>
      </c>
      <c r="AH14" s="22">
        <v>0.04</v>
      </c>
      <c r="AK14" s="23"/>
    </row>
    <row r="15" spans="15:40" x14ac:dyDescent="0.25">
      <c r="O15" s="21" t="s">
        <v>27</v>
      </c>
      <c r="P15" s="36">
        <v>43631</v>
      </c>
      <c r="Q15" s="22">
        <v>339</v>
      </c>
      <c r="R15" s="22">
        <v>185</v>
      </c>
      <c r="S15" s="22">
        <v>168</v>
      </c>
      <c r="T15" s="22">
        <v>360</v>
      </c>
      <c r="U15" s="22">
        <v>360</v>
      </c>
      <c r="V15" s="22">
        <v>360</v>
      </c>
      <c r="Z15" s="22"/>
      <c r="AB15" s="21" t="s">
        <v>37</v>
      </c>
      <c r="AC15" s="23">
        <v>2.3404255319148935E-2</v>
      </c>
      <c r="AD15" s="23">
        <v>3.6720142602495544E-2</v>
      </c>
      <c r="AE15" s="23">
        <v>3.1220435193945129E-2</v>
      </c>
      <c r="AF15" s="22">
        <v>0.04</v>
      </c>
      <c r="AG15" s="22">
        <v>0.04</v>
      </c>
      <c r="AH15" s="22">
        <v>0.04</v>
      </c>
      <c r="AK15" s="23"/>
    </row>
    <row r="16" spans="15:40" x14ac:dyDescent="0.25">
      <c r="O16" s="21" t="s">
        <v>28</v>
      </c>
      <c r="P16" s="36">
        <v>43633</v>
      </c>
      <c r="Q16" s="22">
        <v>415</v>
      </c>
      <c r="R16" s="22">
        <v>407</v>
      </c>
      <c r="S16" s="22">
        <v>368</v>
      </c>
      <c r="T16" s="22">
        <v>360</v>
      </c>
      <c r="U16" s="22">
        <v>360</v>
      </c>
      <c r="V16" s="22">
        <v>360</v>
      </c>
      <c r="Z16" s="22"/>
      <c r="AB16" s="21" t="s">
        <v>38</v>
      </c>
      <c r="AC16" s="23">
        <v>2.4210848912044131E-2</v>
      </c>
      <c r="AD16" s="23">
        <v>3.3098375727857801E-2</v>
      </c>
      <c r="AE16" s="23">
        <v>2.7369281045751634E-2</v>
      </c>
      <c r="AF16" s="22">
        <v>0.04</v>
      </c>
      <c r="AG16" s="22">
        <v>0.04</v>
      </c>
      <c r="AH16" s="22">
        <v>0.04</v>
      </c>
      <c r="AK16" s="23"/>
    </row>
    <row r="17" spans="11:37" x14ac:dyDescent="0.25">
      <c r="O17" s="21" t="s">
        <v>28</v>
      </c>
      <c r="P17" s="36">
        <v>43634</v>
      </c>
      <c r="Q17" s="22">
        <v>493</v>
      </c>
      <c r="R17" s="22">
        <v>425</v>
      </c>
      <c r="S17" s="22">
        <v>386</v>
      </c>
      <c r="T17" s="22">
        <v>360</v>
      </c>
      <c r="U17" s="22">
        <v>360</v>
      </c>
      <c r="V17" s="22">
        <v>360</v>
      </c>
      <c r="Z17" s="22"/>
      <c r="AB17" s="21" t="s">
        <v>39</v>
      </c>
      <c r="AC17" s="23">
        <v>2.2991937891908031E-2</v>
      </c>
      <c r="AD17" s="23">
        <v>3.3220720720720721E-2</v>
      </c>
      <c r="AE17" s="23">
        <v>2.9471960704052395E-2</v>
      </c>
      <c r="AF17" s="22">
        <v>0.04</v>
      </c>
      <c r="AG17" s="22">
        <v>0.04</v>
      </c>
      <c r="AH17" s="22">
        <v>0.04</v>
      </c>
      <c r="AK17" s="23"/>
    </row>
    <row r="18" spans="11:37" x14ac:dyDescent="0.25">
      <c r="O18" s="21" t="s">
        <v>28</v>
      </c>
      <c r="P18" s="36">
        <v>43635</v>
      </c>
      <c r="Q18" s="22">
        <v>517</v>
      </c>
      <c r="R18" s="22">
        <v>417</v>
      </c>
      <c r="S18" s="22">
        <v>369</v>
      </c>
      <c r="T18" s="22">
        <v>360</v>
      </c>
      <c r="U18" s="22">
        <v>360</v>
      </c>
      <c r="V18" s="22">
        <v>360</v>
      </c>
      <c r="AK18" s="23"/>
    </row>
    <row r="19" spans="11:37" x14ac:dyDescent="0.25">
      <c r="O19" s="21" t="s">
        <v>28</v>
      </c>
      <c r="P19" s="36">
        <v>43636</v>
      </c>
      <c r="Q19" s="22">
        <v>488</v>
      </c>
      <c r="R19" s="22">
        <v>427</v>
      </c>
      <c r="S19" s="22">
        <v>444</v>
      </c>
      <c r="T19" s="22">
        <v>360</v>
      </c>
      <c r="U19" s="22">
        <v>360</v>
      </c>
      <c r="V19" s="22">
        <v>360</v>
      </c>
    </row>
    <row r="20" spans="11:37" x14ac:dyDescent="0.25">
      <c r="K20" s="24"/>
      <c r="L20" s="24"/>
      <c r="M20" s="24"/>
      <c r="N20" s="24"/>
      <c r="O20" s="21" t="s">
        <v>28</v>
      </c>
      <c r="P20" s="36">
        <v>43637</v>
      </c>
      <c r="Q20" s="22">
        <v>458</v>
      </c>
      <c r="R20" s="22">
        <v>433</v>
      </c>
      <c r="S20" s="22">
        <v>361</v>
      </c>
      <c r="T20" s="22">
        <v>360</v>
      </c>
      <c r="U20" s="22">
        <v>360</v>
      </c>
      <c r="V20" s="22">
        <v>360</v>
      </c>
    </row>
    <row r="21" spans="11:37" x14ac:dyDescent="0.25">
      <c r="O21" s="21" t="s">
        <v>28</v>
      </c>
      <c r="P21" s="36">
        <v>43638</v>
      </c>
      <c r="Q21" s="22">
        <v>532</v>
      </c>
      <c r="R21" s="22">
        <v>441</v>
      </c>
      <c r="S21" s="22">
        <v>351</v>
      </c>
      <c r="T21" s="22">
        <v>360</v>
      </c>
      <c r="U21" s="22">
        <v>360</v>
      </c>
      <c r="V21" s="22">
        <v>360</v>
      </c>
    </row>
    <row r="22" spans="11:37" x14ac:dyDescent="0.25">
      <c r="O22" s="21" t="s">
        <v>29</v>
      </c>
      <c r="P22" s="36">
        <v>43640</v>
      </c>
      <c r="Q22" s="22">
        <v>482</v>
      </c>
      <c r="R22" s="22">
        <v>468</v>
      </c>
      <c r="S22" s="22">
        <v>423</v>
      </c>
      <c r="T22" s="22">
        <v>360</v>
      </c>
      <c r="U22" s="22">
        <v>360</v>
      </c>
      <c r="V22" s="22">
        <v>360</v>
      </c>
    </row>
    <row r="23" spans="11:37" x14ac:dyDescent="0.25">
      <c r="O23" s="21" t="s">
        <v>29</v>
      </c>
      <c r="P23" s="36">
        <v>43641</v>
      </c>
      <c r="Q23" s="22">
        <v>419</v>
      </c>
      <c r="R23" s="22">
        <v>447</v>
      </c>
      <c r="S23" s="22">
        <v>400</v>
      </c>
      <c r="T23" s="22">
        <v>360</v>
      </c>
      <c r="U23" s="22">
        <v>360</v>
      </c>
      <c r="V23" s="22">
        <v>360</v>
      </c>
    </row>
    <row r="24" spans="11:37" x14ac:dyDescent="0.25">
      <c r="O24" s="21" t="s">
        <v>29</v>
      </c>
      <c r="P24" s="36">
        <v>43642</v>
      </c>
      <c r="Q24" s="22">
        <v>535</v>
      </c>
      <c r="R24" s="22">
        <v>408</v>
      </c>
      <c r="S24" s="22">
        <v>381</v>
      </c>
      <c r="T24" s="22">
        <v>360</v>
      </c>
      <c r="U24" s="22">
        <v>360</v>
      </c>
      <c r="V24" s="22">
        <v>360</v>
      </c>
    </row>
    <row r="25" spans="11:37" x14ac:dyDescent="0.25">
      <c r="O25" s="21" t="s">
        <v>29</v>
      </c>
      <c r="P25" s="36">
        <v>43643</v>
      </c>
      <c r="Q25" s="22">
        <v>466</v>
      </c>
      <c r="R25" s="22">
        <v>444</v>
      </c>
      <c r="S25" s="22">
        <v>420</v>
      </c>
      <c r="T25" s="22">
        <v>360</v>
      </c>
      <c r="U25" s="22">
        <v>360</v>
      </c>
      <c r="V25" s="22">
        <v>360</v>
      </c>
    </row>
    <row r="26" spans="11:37" x14ac:dyDescent="0.25">
      <c r="O26" s="21" t="s">
        <v>29</v>
      </c>
      <c r="P26" s="36">
        <v>43644</v>
      </c>
      <c r="Q26" s="22">
        <v>457</v>
      </c>
      <c r="R26" s="22">
        <v>422</v>
      </c>
      <c r="S26" s="22">
        <v>405</v>
      </c>
      <c r="T26" s="22">
        <v>360</v>
      </c>
      <c r="U26" s="22">
        <v>360</v>
      </c>
      <c r="V26" s="22">
        <v>360</v>
      </c>
    </row>
    <row r="27" spans="11:37" x14ac:dyDescent="0.25">
      <c r="O27" s="21" t="s">
        <v>29</v>
      </c>
      <c r="P27" s="36">
        <v>43645</v>
      </c>
      <c r="Q27" s="22">
        <v>438</v>
      </c>
      <c r="R27" s="22">
        <v>398</v>
      </c>
      <c r="S27" s="22">
        <v>380</v>
      </c>
      <c r="T27" s="22">
        <v>360</v>
      </c>
      <c r="U27" s="22">
        <v>360</v>
      </c>
      <c r="V27" s="22">
        <v>360</v>
      </c>
    </row>
    <row r="28" spans="11:37" x14ac:dyDescent="0.25">
      <c r="O28" s="21" t="s">
        <v>30</v>
      </c>
      <c r="P28" s="36">
        <v>43647</v>
      </c>
      <c r="Q28" s="22">
        <v>511</v>
      </c>
      <c r="R28" s="22">
        <v>426</v>
      </c>
      <c r="S28" s="22">
        <v>408</v>
      </c>
      <c r="T28" s="22">
        <v>360</v>
      </c>
      <c r="U28" s="22">
        <v>360</v>
      </c>
      <c r="V28" s="22">
        <v>360</v>
      </c>
    </row>
    <row r="29" spans="11:37" x14ac:dyDescent="0.25">
      <c r="O29" s="21" t="s">
        <v>30</v>
      </c>
      <c r="P29" s="36">
        <v>43648</v>
      </c>
      <c r="Q29" s="22">
        <v>511</v>
      </c>
      <c r="R29" s="22">
        <v>438</v>
      </c>
      <c r="S29" s="22">
        <v>391</v>
      </c>
      <c r="T29" s="22">
        <v>360</v>
      </c>
      <c r="U29" s="22">
        <v>360</v>
      </c>
      <c r="V29" s="22">
        <v>360</v>
      </c>
    </row>
    <row r="30" spans="11:37" x14ac:dyDescent="0.25">
      <c r="O30" s="21" t="s">
        <v>30</v>
      </c>
      <c r="P30" s="36">
        <v>43649</v>
      </c>
      <c r="Q30" s="22">
        <v>460</v>
      </c>
      <c r="R30" s="22">
        <v>497</v>
      </c>
      <c r="S30" s="22">
        <v>439</v>
      </c>
      <c r="T30" s="22">
        <v>360</v>
      </c>
      <c r="U30" s="22">
        <v>360</v>
      </c>
      <c r="V30" s="22">
        <v>360</v>
      </c>
    </row>
    <row r="31" spans="11:37" x14ac:dyDescent="0.25">
      <c r="O31" s="21" t="s">
        <v>30</v>
      </c>
      <c r="P31" s="36">
        <v>43650</v>
      </c>
      <c r="Q31" s="22">
        <v>526</v>
      </c>
      <c r="R31" s="22">
        <v>458</v>
      </c>
      <c r="S31" s="22">
        <v>398</v>
      </c>
      <c r="T31" s="22">
        <v>360</v>
      </c>
      <c r="U31" s="22">
        <v>360</v>
      </c>
      <c r="V31" s="22">
        <v>360</v>
      </c>
    </row>
    <row r="32" spans="11:37" x14ac:dyDescent="0.25">
      <c r="O32" s="21" t="s">
        <v>30</v>
      </c>
      <c r="P32" s="36">
        <v>43651</v>
      </c>
      <c r="Q32" s="22">
        <v>531</v>
      </c>
      <c r="R32" s="22">
        <v>462</v>
      </c>
      <c r="S32" s="22">
        <v>405</v>
      </c>
      <c r="T32" s="22">
        <v>360</v>
      </c>
      <c r="U32" s="22">
        <v>360</v>
      </c>
      <c r="V32" s="22">
        <v>360</v>
      </c>
    </row>
    <row r="33" spans="6:22" x14ac:dyDescent="0.25">
      <c r="O33" s="21" t="s">
        <v>30</v>
      </c>
      <c r="P33" s="36">
        <v>43652</v>
      </c>
      <c r="Q33" s="22">
        <v>532</v>
      </c>
      <c r="R33" s="22">
        <v>451</v>
      </c>
      <c r="S33" s="22">
        <v>437</v>
      </c>
      <c r="T33" s="22">
        <v>360</v>
      </c>
      <c r="U33" s="22">
        <v>360</v>
      </c>
      <c r="V33" s="22">
        <v>360</v>
      </c>
    </row>
    <row r="34" spans="6:22" x14ac:dyDescent="0.25">
      <c r="O34" s="21" t="s">
        <v>31</v>
      </c>
      <c r="P34" s="36">
        <v>43654</v>
      </c>
      <c r="Q34" s="22">
        <v>454</v>
      </c>
      <c r="R34" s="22">
        <v>479</v>
      </c>
      <c r="S34" s="22">
        <v>353</v>
      </c>
      <c r="T34" s="22">
        <v>360</v>
      </c>
      <c r="U34" s="22">
        <v>360</v>
      </c>
      <c r="V34" s="22">
        <v>360</v>
      </c>
    </row>
    <row r="35" spans="6:22" x14ac:dyDescent="0.25">
      <c r="O35" s="21" t="s">
        <v>31</v>
      </c>
      <c r="P35" s="36">
        <v>43655</v>
      </c>
      <c r="Q35" s="22">
        <v>473</v>
      </c>
      <c r="R35" s="22">
        <v>459</v>
      </c>
      <c r="S35" s="22">
        <v>370</v>
      </c>
      <c r="T35" s="22">
        <v>360</v>
      </c>
      <c r="U35" s="22">
        <v>360</v>
      </c>
      <c r="V35" s="22">
        <v>360</v>
      </c>
    </row>
    <row r="36" spans="6:22" x14ac:dyDescent="0.25">
      <c r="O36" s="21" t="s">
        <v>31</v>
      </c>
      <c r="P36" s="36">
        <v>43656</v>
      </c>
      <c r="Q36" s="22">
        <v>516</v>
      </c>
      <c r="R36" s="22">
        <v>503</v>
      </c>
      <c r="S36" s="22">
        <v>399</v>
      </c>
      <c r="T36" s="22">
        <v>360</v>
      </c>
      <c r="U36" s="22">
        <v>360</v>
      </c>
      <c r="V36" s="22">
        <v>360</v>
      </c>
    </row>
    <row r="37" spans="6:22" x14ac:dyDescent="0.25">
      <c r="O37" s="21" t="s">
        <v>31</v>
      </c>
      <c r="P37" s="36">
        <v>43657</v>
      </c>
      <c r="Q37" s="22">
        <v>462</v>
      </c>
      <c r="R37" s="22">
        <v>414</v>
      </c>
      <c r="S37" s="22">
        <v>399</v>
      </c>
      <c r="T37" s="22">
        <v>360</v>
      </c>
      <c r="U37" s="22">
        <v>360</v>
      </c>
      <c r="V37" s="22">
        <v>360</v>
      </c>
    </row>
    <row r="38" spans="6:22" x14ac:dyDescent="0.25">
      <c r="O38" s="21" t="s">
        <v>31</v>
      </c>
      <c r="P38" s="36">
        <v>43658</v>
      </c>
      <c r="Q38" s="22">
        <v>549</v>
      </c>
      <c r="R38" s="22">
        <v>476</v>
      </c>
      <c r="S38" s="22">
        <v>426</v>
      </c>
      <c r="T38" s="22">
        <v>360</v>
      </c>
      <c r="U38" s="22">
        <v>360</v>
      </c>
      <c r="V38" s="22">
        <v>360</v>
      </c>
    </row>
    <row r="39" spans="6:22" x14ac:dyDescent="0.25">
      <c r="O39" s="21" t="s">
        <v>31</v>
      </c>
      <c r="P39" s="36">
        <v>43659</v>
      </c>
      <c r="Q39" s="22">
        <v>564</v>
      </c>
      <c r="R39" s="22">
        <v>415</v>
      </c>
      <c r="S39" s="22">
        <v>405</v>
      </c>
      <c r="T39" s="22">
        <v>360</v>
      </c>
      <c r="U39" s="22">
        <v>360</v>
      </c>
      <c r="V39" s="22">
        <v>360</v>
      </c>
    </row>
    <row r="40" spans="6:22" x14ac:dyDescent="0.25">
      <c r="F40" s="37">
        <f>'Saisie données'!$M$15</f>
        <v>0.04</v>
      </c>
      <c r="O40" s="21" t="s">
        <v>32</v>
      </c>
      <c r="P40" s="36">
        <v>43661</v>
      </c>
      <c r="Q40" s="22">
        <v>500</v>
      </c>
      <c r="R40" s="22">
        <v>482</v>
      </c>
      <c r="S40" s="22">
        <v>389</v>
      </c>
      <c r="T40" s="22">
        <v>360</v>
      </c>
      <c r="U40" s="22">
        <v>360</v>
      </c>
      <c r="V40" s="22">
        <v>360</v>
      </c>
    </row>
    <row r="41" spans="6:22" x14ac:dyDescent="0.25">
      <c r="O41" s="21" t="s">
        <v>32</v>
      </c>
      <c r="P41" s="36">
        <v>43662</v>
      </c>
      <c r="Q41" s="22">
        <v>523</v>
      </c>
      <c r="R41" s="22">
        <v>501</v>
      </c>
      <c r="S41" s="22">
        <v>412</v>
      </c>
      <c r="T41" s="22">
        <v>360</v>
      </c>
      <c r="U41" s="22">
        <v>360</v>
      </c>
      <c r="V41" s="22">
        <v>360</v>
      </c>
    </row>
    <row r="42" spans="6:22" x14ac:dyDescent="0.25">
      <c r="O42" s="21" t="s">
        <v>32</v>
      </c>
      <c r="P42" s="36">
        <v>43663</v>
      </c>
      <c r="Q42" s="22">
        <v>474</v>
      </c>
      <c r="R42" s="22">
        <v>514</v>
      </c>
      <c r="S42" s="22">
        <v>406</v>
      </c>
      <c r="T42" s="22">
        <v>360</v>
      </c>
      <c r="U42" s="22">
        <v>360</v>
      </c>
      <c r="V42" s="22">
        <v>360</v>
      </c>
    </row>
    <row r="43" spans="6:22" x14ac:dyDescent="0.25">
      <c r="O43" s="21" t="s">
        <v>32</v>
      </c>
      <c r="P43" s="36">
        <v>43664</v>
      </c>
      <c r="Q43" s="22">
        <v>570</v>
      </c>
      <c r="R43" s="22">
        <v>461</v>
      </c>
      <c r="S43" s="22">
        <v>421</v>
      </c>
      <c r="T43" s="22">
        <v>360</v>
      </c>
      <c r="U43" s="22">
        <v>360</v>
      </c>
      <c r="V43" s="22">
        <v>360</v>
      </c>
    </row>
    <row r="44" spans="6:22" x14ac:dyDescent="0.25">
      <c r="O44" s="21" t="s">
        <v>32</v>
      </c>
      <c r="P44" s="36">
        <v>43665</v>
      </c>
      <c r="Q44" s="22">
        <v>498</v>
      </c>
      <c r="R44" s="22">
        <v>426</v>
      </c>
      <c r="S44" s="22">
        <v>406</v>
      </c>
      <c r="T44" s="22">
        <v>360</v>
      </c>
      <c r="U44" s="22">
        <v>360</v>
      </c>
      <c r="V44" s="22">
        <v>360</v>
      </c>
    </row>
    <row r="45" spans="6:22" x14ac:dyDescent="0.25">
      <c r="O45" s="21" t="s">
        <v>32</v>
      </c>
      <c r="P45" s="36">
        <v>43666</v>
      </c>
      <c r="Q45" s="22">
        <v>509</v>
      </c>
      <c r="R45" s="22">
        <v>491</v>
      </c>
      <c r="S45" s="22">
        <v>429</v>
      </c>
      <c r="T45" s="22">
        <v>360</v>
      </c>
      <c r="U45" s="22">
        <v>360</v>
      </c>
      <c r="V45" s="22">
        <v>360</v>
      </c>
    </row>
    <row r="46" spans="6:22" x14ac:dyDescent="0.25">
      <c r="O46" s="21" t="s">
        <v>33</v>
      </c>
      <c r="P46" s="36">
        <v>43668</v>
      </c>
      <c r="Q46" s="22">
        <v>532</v>
      </c>
      <c r="R46" s="22">
        <v>475</v>
      </c>
      <c r="S46" s="22">
        <v>374</v>
      </c>
      <c r="T46" s="22">
        <v>360</v>
      </c>
      <c r="U46" s="22">
        <v>360</v>
      </c>
      <c r="V46" s="22">
        <v>360</v>
      </c>
    </row>
    <row r="47" spans="6:22" x14ac:dyDescent="0.25">
      <c r="O47" s="21" t="s">
        <v>33</v>
      </c>
      <c r="P47" s="36">
        <v>43669</v>
      </c>
      <c r="Q47" s="22">
        <v>494</v>
      </c>
      <c r="R47" s="22">
        <v>502</v>
      </c>
      <c r="S47" s="22">
        <v>445</v>
      </c>
      <c r="T47" s="22">
        <v>360</v>
      </c>
      <c r="U47" s="22">
        <v>360</v>
      </c>
      <c r="V47" s="22">
        <v>360</v>
      </c>
    </row>
    <row r="48" spans="6:22" x14ac:dyDescent="0.25">
      <c r="O48" s="21" t="s">
        <v>33</v>
      </c>
      <c r="P48" s="36">
        <v>43670</v>
      </c>
      <c r="Q48" s="22">
        <v>548</v>
      </c>
      <c r="R48" s="22">
        <v>438</v>
      </c>
      <c r="S48" s="22">
        <v>352</v>
      </c>
      <c r="T48" s="22">
        <v>360</v>
      </c>
      <c r="U48" s="22">
        <v>360</v>
      </c>
      <c r="V48" s="22">
        <v>360</v>
      </c>
    </row>
    <row r="49" spans="15:22" x14ac:dyDescent="0.25">
      <c r="O49" s="21" t="s">
        <v>33</v>
      </c>
      <c r="P49" s="36">
        <v>43671</v>
      </c>
      <c r="Q49" s="22">
        <v>479</v>
      </c>
      <c r="R49" s="22">
        <v>488</v>
      </c>
      <c r="S49" s="22">
        <v>379</v>
      </c>
      <c r="T49" s="22">
        <v>360</v>
      </c>
      <c r="U49" s="22">
        <v>360</v>
      </c>
      <c r="V49" s="22">
        <v>360</v>
      </c>
    </row>
    <row r="50" spans="15:22" x14ac:dyDescent="0.25">
      <c r="O50" s="21" t="s">
        <v>33</v>
      </c>
      <c r="P50" s="36">
        <v>43672</v>
      </c>
      <c r="Q50" s="22">
        <v>532</v>
      </c>
      <c r="R50" s="22">
        <v>498</v>
      </c>
      <c r="S50" s="22">
        <v>445</v>
      </c>
      <c r="T50" s="22">
        <v>360</v>
      </c>
      <c r="U50" s="22">
        <v>360</v>
      </c>
      <c r="V50" s="22">
        <v>360</v>
      </c>
    </row>
    <row r="51" spans="15:22" x14ac:dyDescent="0.25">
      <c r="O51" s="21" t="s">
        <v>33</v>
      </c>
      <c r="P51" s="36">
        <v>43673</v>
      </c>
      <c r="Q51" s="22">
        <v>503</v>
      </c>
      <c r="R51" s="22">
        <v>467</v>
      </c>
      <c r="S51" s="22">
        <v>435</v>
      </c>
      <c r="T51" s="22">
        <v>360</v>
      </c>
      <c r="U51" s="22">
        <v>360</v>
      </c>
      <c r="V51" s="22">
        <v>360</v>
      </c>
    </row>
    <row r="52" spans="15:22" x14ac:dyDescent="0.25">
      <c r="O52" s="21" t="s">
        <v>34</v>
      </c>
      <c r="P52" s="36">
        <v>43675</v>
      </c>
      <c r="Q52" s="22">
        <v>507</v>
      </c>
      <c r="R52" s="22">
        <v>466</v>
      </c>
      <c r="S52" s="22">
        <v>412</v>
      </c>
      <c r="T52" s="22">
        <v>360</v>
      </c>
      <c r="U52" s="22">
        <v>360</v>
      </c>
      <c r="V52" s="22">
        <v>360</v>
      </c>
    </row>
    <row r="53" spans="15:22" x14ac:dyDescent="0.25">
      <c r="O53" s="21" t="s">
        <v>34</v>
      </c>
      <c r="P53" s="36">
        <v>43676</v>
      </c>
      <c r="Q53" s="22">
        <v>516</v>
      </c>
      <c r="R53" s="22">
        <v>448</v>
      </c>
      <c r="S53" s="22">
        <v>431</v>
      </c>
      <c r="T53" s="22">
        <v>360</v>
      </c>
      <c r="U53" s="22">
        <v>360</v>
      </c>
      <c r="V53" s="22">
        <v>360</v>
      </c>
    </row>
    <row r="54" spans="15:22" x14ac:dyDescent="0.25">
      <c r="O54" s="21" t="s">
        <v>34</v>
      </c>
      <c r="P54" s="36">
        <v>43677</v>
      </c>
      <c r="Q54" s="22">
        <v>582</v>
      </c>
      <c r="R54" s="22">
        <v>471</v>
      </c>
      <c r="S54" s="22">
        <v>393</v>
      </c>
      <c r="T54" s="22">
        <v>360</v>
      </c>
      <c r="U54" s="22">
        <v>360</v>
      </c>
      <c r="V54" s="22">
        <v>360</v>
      </c>
    </row>
    <row r="55" spans="15:22" x14ac:dyDescent="0.25">
      <c r="O55" s="21" t="s">
        <v>34</v>
      </c>
      <c r="P55" s="36">
        <v>43678</v>
      </c>
      <c r="Q55" s="22">
        <v>518</v>
      </c>
      <c r="R55" s="22">
        <v>513</v>
      </c>
      <c r="S55" s="22">
        <v>418</v>
      </c>
      <c r="T55" s="22">
        <v>360</v>
      </c>
      <c r="U55" s="22">
        <v>360</v>
      </c>
      <c r="V55" s="22">
        <v>360</v>
      </c>
    </row>
    <row r="56" spans="15:22" x14ac:dyDescent="0.25">
      <c r="O56" s="21" t="s">
        <v>34</v>
      </c>
      <c r="P56" s="36">
        <v>43679</v>
      </c>
      <c r="Q56" s="22">
        <v>547</v>
      </c>
      <c r="R56" s="22">
        <v>457</v>
      </c>
      <c r="S56" s="22">
        <v>404</v>
      </c>
      <c r="T56" s="22">
        <v>360</v>
      </c>
      <c r="U56" s="22">
        <v>360</v>
      </c>
      <c r="V56" s="22">
        <v>360</v>
      </c>
    </row>
    <row r="57" spans="15:22" x14ac:dyDescent="0.25">
      <c r="O57" s="21" t="s">
        <v>34</v>
      </c>
      <c r="P57" s="36">
        <v>43680</v>
      </c>
      <c r="Q57" s="22">
        <v>474</v>
      </c>
      <c r="R57" s="22">
        <v>516</v>
      </c>
      <c r="S57" s="22">
        <v>392</v>
      </c>
      <c r="T57" s="22">
        <v>360</v>
      </c>
      <c r="U57" s="22">
        <v>360</v>
      </c>
      <c r="V57" s="22">
        <v>360</v>
      </c>
    </row>
    <row r="58" spans="15:22" x14ac:dyDescent="0.25">
      <c r="O58" s="21" t="s">
        <v>35</v>
      </c>
      <c r="P58" s="36">
        <v>43703</v>
      </c>
      <c r="Q58" s="22">
        <v>568</v>
      </c>
      <c r="R58" s="22">
        <v>462</v>
      </c>
      <c r="S58" s="22">
        <v>399</v>
      </c>
      <c r="T58" s="22">
        <v>360</v>
      </c>
      <c r="U58" s="22">
        <v>360</v>
      </c>
      <c r="V58" s="22">
        <v>360</v>
      </c>
    </row>
    <row r="59" spans="15:22" x14ac:dyDescent="0.25">
      <c r="O59" s="21" t="s">
        <v>35</v>
      </c>
      <c r="P59" s="36">
        <v>43704</v>
      </c>
      <c r="Q59" s="22">
        <v>526</v>
      </c>
      <c r="R59" s="22">
        <v>496</v>
      </c>
      <c r="S59" s="22">
        <v>383</v>
      </c>
      <c r="T59" s="22">
        <v>360</v>
      </c>
      <c r="U59" s="22">
        <v>360</v>
      </c>
      <c r="V59" s="22">
        <v>360</v>
      </c>
    </row>
    <row r="60" spans="15:22" x14ac:dyDescent="0.25">
      <c r="O60" s="21" t="s">
        <v>35</v>
      </c>
      <c r="P60" s="36">
        <v>43705</v>
      </c>
      <c r="Q60" s="22">
        <v>479</v>
      </c>
      <c r="R60" s="22">
        <v>518</v>
      </c>
      <c r="S60" s="22">
        <v>414</v>
      </c>
      <c r="T60" s="22">
        <v>360</v>
      </c>
      <c r="U60" s="22">
        <v>360</v>
      </c>
      <c r="V60" s="22">
        <v>360</v>
      </c>
    </row>
    <row r="61" spans="15:22" x14ac:dyDescent="0.25">
      <c r="O61" s="21" t="s">
        <v>35</v>
      </c>
      <c r="P61" s="36">
        <v>43706</v>
      </c>
      <c r="Q61" s="22">
        <v>306</v>
      </c>
      <c r="R61" s="22">
        <v>256</v>
      </c>
      <c r="S61" s="22">
        <v>224</v>
      </c>
      <c r="T61" s="22">
        <v>360</v>
      </c>
      <c r="U61" s="22">
        <v>360</v>
      </c>
      <c r="V61" s="22">
        <v>360</v>
      </c>
    </row>
    <row r="62" spans="15:22" x14ac:dyDescent="0.25">
      <c r="O62" s="21" t="s">
        <v>35</v>
      </c>
      <c r="P62" s="36">
        <v>43707</v>
      </c>
      <c r="Q62" s="22">
        <v>384</v>
      </c>
      <c r="R62" s="22">
        <v>532</v>
      </c>
      <c r="S62" s="22">
        <v>439</v>
      </c>
      <c r="T62" s="22">
        <v>360</v>
      </c>
      <c r="U62" s="22">
        <v>360</v>
      </c>
      <c r="V62" s="22">
        <v>360</v>
      </c>
    </row>
    <row r="63" spans="15:22" x14ac:dyDescent="0.25">
      <c r="O63" s="21" t="s">
        <v>35</v>
      </c>
      <c r="P63" s="36">
        <v>43708</v>
      </c>
      <c r="Q63" s="22">
        <v>513</v>
      </c>
      <c r="R63" s="22">
        <v>528</v>
      </c>
      <c r="S63" s="22">
        <v>411</v>
      </c>
      <c r="T63" s="22">
        <v>360</v>
      </c>
      <c r="U63" s="22">
        <v>360</v>
      </c>
      <c r="V63" s="22">
        <v>360</v>
      </c>
    </row>
    <row r="64" spans="15:22" x14ac:dyDescent="0.25">
      <c r="O64" s="21" t="s">
        <v>36</v>
      </c>
      <c r="P64" s="36">
        <v>43710</v>
      </c>
      <c r="Q64" s="22">
        <v>557</v>
      </c>
      <c r="R64" s="22">
        <v>561</v>
      </c>
      <c r="S64" s="22">
        <v>431</v>
      </c>
      <c r="T64" s="22">
        <v>360</v>
      </c>
      <c r="U64" s="22">
        <v>360</v>
      </c>
      <c r="V64" s="22">
        <v>360</v>
      </c>
    </row>
    <row r="65" spans="15:22" x14ac:dyDescent="0.25">
      <c r="O65" s="21" t="s">
        <v>36</v>
      </c>
      <c r="P65" s="36">
        <v>43711</v>
      </c>
      <c r="Q65" s="22">
        <v>477</v>
      </c>
      <c r="R65" s="22">
        <v>482</v>
      </c>
      <c r="S65" s="22">
        <v>378</v>
      </c>
      <c r="T65" s="22">
        <v>360</v>
      </c>
      <c r="U65" s="22">
        <v>360</v>
      </c>
      <c r="V65" s="22">
        <v>360</v>
      </c>
    </row>
    <row r="66" spans="15:22" x14ac:dyDescent="0.25">
      <c r="O66" s="21" t="s">
        <v>36</v>
      </c>
      <c r="P66" s="36">
        <v>43712</v>
      </c>
      <c r="Q66" s="22">
        <v>583</v>
      </c>
      <c r="R66" s="22">
        <v>548</v>
      </c>
      <c r="S66" s="22">
        <v>397</v>
      </c>
      <c r="T66" s="22">
        <v>360</v>
      </c>
      <c r="U66" s="22">
        <v>360</v>
      </c>
      <c r="V66" s="22">
        <v>360</v>
      </c>
    </row>
    <row r="67" spans="15:22" x14ac:dyDescent="0.25">
      <c r="O67" s="21" t="s">
        <v>36</v>
      </c>
      <c r="P67" s="36">
        <v>43713</v>
      </c>
      <c r="Q67" s="22">
        <v>553</v>
      </c>
      <c r="R67" s="22">
        <v>539</v>
      </c>
      <c r="S67" s="22">
        <v>423</v>
      </c>
      <c r="T67" s="22">
        <v>360</v>
      </c>
      <c r="U67" s="22">
        <v>360</v>
      </c>
      <c r="V67" s="22">
        <v>360</v>
      </c>
    </row>
    <row r="68" spans="15:22" x14ac:dyDescent="0.25">
      <c r="O68" s="21" t="s">
        <v>36</v>
      </c>
      <c r="P68" s="36">
        <v>43714</v>
      </c>
      <c r="Q68" s="22">
        <v>298</v>
      </c>
      <c r="R68" s="22">
        <v>263</v>
      </c>
      <c r="S68" s="22">
        <v>211</v>
      </c>
      <c r="T68" s="22">
        <v>360</v>
      </c>
      <c r="U68" s="22">
        <v>360</v>
      </c>
      <c r="V68" s="22">
        <v>360</v>
      </c>
    </row>
    <row r="69" spans="15:22" x14ac:dyDescent="0.25">
      <c r="O69" s="21" t="s">
        <v>36</v>
      </c>
      <c r="P69" s="36">
        <v>43715</v>
      </c>
      <c r="Q69" s="22">
        <v>231</v>
      </c>
      <c r="R69" s="22">
        <v>225</v>
      </c>
      <c r="S69" s="22">
        <v>205</v>
      </c>
      <c r="T69" s="22">
        <v>360</v>
      </c>
      <c r="U69" s="22">
        <v>360</v>
      </c>
      <c r="V69" s="22">
        <v>360</v>
      </c>
    </row>
    <row r="70" spans="15:22" x14ac:dyDescent="0.25">
      <c r="O70" s="21" t="s">
        <v>37</v>
      </c>
      <c r="P70" s="36">
        <v>43717</v>
      </c>
      <c r="Q70" s="22">
        <v>243</v>
      </c>
      <c r="R70" s="22">
        <v>287</v>
      </c>
      <c r="S70" s="22">
        <v>183</v>
      </c>
      <c r="T70" s="22">
        <v>360</v>
      </c>
      <c r="U70" s="22">
        <v>360</v>
      </c>
      <c r="V70" s="22">
        <v>360</v>
      </c>
    </row>
    <row r="71" spans="15:22" x14ac:dyDescent="0.25">
      <c r="O71" s="21" t="s">
        <v>37</v>
      </c>
      <c r="P71" s="36">
        <v>43718</v>
      </c>
      <c r="Q71" s="22">
        <v>268</v>
      </c>
      <c r="R71" s="22">
        <v>386</v>
      </c>
      <c r="S71" s="22">
        <v>392</v>
      </c>
      <c r="T71" s="22">
        <v>360</v>
      </c>
      <c r="U71" s="22">
        <v>360</v>
      </c>
      <c r="V71" s="22">
        <v>360</v>
      </c>
    </row>
    <row r="72" spans="15:22" x14ac:dyDescent="0.25">
      <c r="O72" s="21" t="s">
        <v>37</v>
      </c>
      <c r="P72" s="36">
        <v>43719</v>
      </c>
      <c r="Q72" s="22">
        <v>548</v>
      </c>
      <c r="R72" s="22">
        <v>531</v>
      </c>
      <c r="S72" s="22">
        <v>412</v>
      </c>
      <c r="T72" s="22">
        <v>360</v>
      </c>
      <c r="U72" s="22">
        <v>360</v>
      </c>
      <c r="V72" s="22">
        <v>360</v>
      </c>
    </row>
    <row r="73" spans="15:22" x14ac:dyDescent="0.25">
      <c r="O73" s="21" t="s">
        <v>37</v>
      </c>
      <c r="P73" s="36">
        <v>43720</v>
      </c>
      <c r="Q73" s="22">
        <v>592</v>
      </c>
      <c r="R73" s="22">
        <v>519</v>
      </c>
      <c r="S73" s="22">
        <v>397</v>
      </c>
      <c r="T73" s="22">
        <v>360</v>
      </c>
      <c r="U73" s="22">
        <v>360</v>
      </c>
      <c r="V73" s="22">
        <v>360</v>
      </c>
    </row>
    <row r="74" spans="15:22" x14ac:dyDescent="0.25">
      <c r="O74" s="21" t="s">
        <v>37</v>
      </c>
      <c r="P74" s="36">
        <v>43721</v>
      </c>
      <c r="Q74" s="22">
        <v>564</v>
      </c>
      <c r="R74" s="22">
        <v>559</v>
      </c>
      <c r="S74" s="22">
        <v>371</v>
      </c>
      <c r="T74" s="22">
        <v>360</v>
      </c>
      <c r="U74" s="22">
        <v>360</v>
      </c>
      <c r="V74" s="22">
        <v>360</v>
      </c>
    </row>
    <row r="75" spans="15:22" x14ac:dyDescent="0.25">
      <c r="O75" s="21" t="s">
        <v>37</v>
      </c>
      <c r="P75" s="36">
        <v>43722</v>
      </c>
      <c r="Q75" s="22">
        <v>605</v>
      </c>
      <c r="R75" s="22">
        <v>523</v>
      </c>
      <c r="S75" s="22">
        <v>359</v>
      </c>
      <c r="T75" s="22">
        <v>360</v>
      </c>
      <c r="U75" s="22">
        <v>360</v>
      </c>
      <c r="V75" s="22">
        <v>360</v>
      </c>
    </row>
    <row r="76" spans="15:22" x14ac:dyDescent="0.25">
      <c r="O76" s="21" t="s">
        <v>38</v>
      </c>
      <c r="P76" s="36">
        <v>43724</v>
      </c>
      <c r="Q76" s="22">
        <v>535</v>
      </c>
      <c r="R76" s="22">
        <v>533</v>
      </c>
      <c r="S76" s="22">
        <v>390</v>
      </c>
      <c r="T76" s="22">
        <v>360</v>
      </c>
      <c r="U76" s="22">
        <v>360</v>
      </c>
      <c r="V76" s="22">
        <v>360</v>
      </c>
    </row>
    <row r="77" spans="15:22" x14ac:dyDescent="0.25">
      <c r="O77" s="21" t="s">
        <v>38</v>
      </c>
      <c r="P77" s="36">
        <v>43725</v>
      </c>
      <c r="Q77" s="22">
        <v>507</v>
      </c>
      <c r="R77" s="22">
        <v>530</v>
      </c>
      <c r="S77" s="22">
        <v>452</v>
      </c>
      <c r="T77" s="22">
        <v>360</v>
      </c>
      <c r="U77" s="22">
        <v>360</v>
      </c>
      <c r="V77" s="22">
        <v>360</v>
      </c>
    </row>
    <row r="78" spans="15:22" x14ac:dyDescent="0.25">
      <c r="O78" s="21" t="s">
        <v>38</v>
      </c>
      <c r="P78" s="36">
        <v>43726</v>
      </c>
      <c r="Q78" s="22">
        <v>576</v>
      </c>
      <c r="R78" s="22">
        <v>550</v>
      </c>
      <c r="S78" s="22">
        <v>417</v>
      </c>
      <c r="T78" s="22">
        <v>360</v>
      </c>
      <c r="U78" s="22">
        <v>360</v>
      </c>
      <c r="V78" s="22">
        <v>360</v>
      </c>
    </row>
    <row r="79" spans="15:22" x14ac:dyDescent="0.25">
      <c r="O79" s="21" t="s">
        <v>38</v>
      </c>
      <c r="P79" s="36">
        <v>43727</v>
      </c>
      <c r="Q79" s="22">
        <v>546</v>
      </c>
      <c r="R79" s="22">
        <v>533</v>
      </c>
      <c r="S79" s="22">
        <v>390</v>
      </c>
      <c r="T79" s="22">
        <v>360</v>
      </c>
      <c r="U79" s="22">
        <v>360</v>
      </c>
      <c r="V79" s="22">
        <v>360</v>
      </c>
    </row>
    <row r="80" spans="15:22" x14ac:dyDescent="0.25">
      <c r="O80" s="21" t="s">
        <v>38</v>
      </c>
      <c r="P80" s="36">
        <v>43728</v>
      </c>
      <c r="Q80" s="22">
        <v>552</v>
      </c>
      <c r="R80" s="22">
        <v>536</v>
      </c>
      <c r="S80" s="22">
        <v>417</v>
      </c>
      <c r="T80" s="22">
        <v>360</v>
      </c>
      <c r="U80" s="22">
        <v>360</v>
      </c>
      <c r="V80" s="22">
        <v>360</v>
      </c>
    </row>
    <row r="81" spans="15:22" x14ac:dyDescent="0.25">
      <c r="O81" s="21" t="s">
        <v>38</v>
      </c>
      <c r="P81" s="36">
        <v>43729</v>
      </c>
      <c r="Q81" s="22">
        <v>547</v>
      </c>
      <c r="R81" s="22">
        <v>581</v>
      </c>
      <c r="S81" s="22">
        <v>382</v>
      </c>
      <c r="T81" s="22">
        <v>360</v>
      </c>
      <c r="U81" s="22">
        <v>360</v>
      </c>
      <c r="V81" s="22">
        <v>360</v>
      </c>
    </row>
    <row r="82" spans="15:22" x14ac:dyDescent="0.25">
      <c r="O82" s="21" t="s">
        <v>39</v>
      </c>
      <c r="P82" s="36">
        <v>43731</v>
      </c>
      <c r="Q82" s="22">
        <v>547</v>
      </c>
      <c r="R82" s="22">
        <v>603</v>
      </c>
      <c r="S82" s="22">
        <v>422</v>
      </c>
      <c r="T82" s="22">
        <v>360</v>
      </c>
      <c r="U82" s="22">
        <v>360</v>
      </c>
      <c r="V82" s="22">
        <v>360</v>
      </c>
    </row>
    <row r="83" spans="15:22" x14ac:dyDescent="0.25">
      <c r="O83" s="21" t="s">
        <v>39</v>
      </c>
      <c r="P83" s="36">
        <v>43732</v>
      </c>
      <c r="Q83" s="22">
        <v>550</v>
      </c>
      <c r="R83" s="22">
        <v>587</v>
      </c>
      <c r="S83" s="22">
        <v>423</v>
      </c>
      <c r="T83" s="22">
        <v>360</v>
      </c>
      <c r="U83" s="22">
        <v>360</v>
      </c>
      <c r="V83" s="22">
        <v>360</v>
      </c>
    </row>
    <row r="84" spans="15:22" x14ac:dyDescent="0.25">
      <c r="O84" s="21" t="s">
        <v>39</v>
      </c>
      <c r="P84" s="36">
        <v>43733</v>
      </c>
      <c r="Q84" s="22">
        <v>539</v>
      </c>
      <c r="R84" s="22">
        <v>517</v>
      </c>
      <c r="S84" s="22">
        <v>375</v>
      </c>
      <c r="T84" s="22">
        <v>360</v>
      </c>
      <c r="U84" s="22">
        <v>360</v>
      </c>
      <c r="V84" s="22">
        <v>360</v>
      </c>
    </row>
    <row r="85" spans="15:22" x14ac:dyDescent="0.25">
      <c r="O85" s="21" t="s">
        <v>39</v>
      </c>
      <c r="P85" s="36">
        <v>43734</v>
      </c>
      <c r="Q85" s="22">
        <v>545</v>
      </c>
      <c r="R85" s="22">
        <v>600</v>
      </c>
      <c r="S85" s="22">
        <v>379</v>
      </c>
      <c r="T85" s="22">
        <v>360</v>
      </c>
      <c r="U85" s="22">
        <v>360</v>
      </c>
      <c r="V85" s="22">
        <v>360</v>
      </c>
    </row>
    <row r="86" spans="15:22" x14ac:dyDescent="0.25">
      <c r="O86" s="21" t="s">
        <v>39</v>
      </c>
      <c r="P86" s="36">
        <v>43735</v>
      </c>
      <c r="Q86" s="22">
        <v>589</v>
      </c>
      <c r="R86" s="22">
        <v>589</v>
      </c>
      <c r="S86" s="22">
        <v>445</v>
      </c>
      <c r="T86" s="22">
        <v>360</v>
      </c>
      <c r="U86" s="22">
        <v>360</v>
      </c>
      <c r="V86" s="22">
        <v>360</v>
      </c>
    </row>
    <row r="87" spans="15:22" x14ac:dyDescent="0.25">
      <c r="O87" s="21" t="s">
        <v>39</v>
      </c>
      <c r="P87" s="36">
        <v>43736</v>
      </c>
      <c r="Q87" s="22">
        <v>579</v>
      </c>
      <c r="R87" s="22">
        <v>656</v>
      </c>
      <c r="S87" s="22">
        <v>399</v>
      </c>
      <c r="T87" s="22">
        <v>360</v>
      </c>
      <c r="U87" s="22">
        <v>360</v>
      </c>
      <c r="V87" s="22">
        <v>360</v>
      </c>
    </row>
  </sheetData>
  <pageMargins left="0.7" right="0.7" top="0.75" bottom="0.75" header="0.3" footer="0.3"/>
  <pageSetup paperSize="9" orientation="portrait" horizontalDpi="4294967293" verticalDpi="0" r:id="rId4"/>
  <drawing r:id="rId5"/>
  <extLst>
    <ext xmlns:x14="http://schemas.microsoft.com/office/spreadsheetml/2009/9/main" uri="{A8765BA9-456A-4dab-B4F3-ACF838C121DE}">
      <x14:slicerList>
        <x14:slicer r:id="rId6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DAA96-2C8B-4CAF-A6E6-A8134AD12B27}">
  <sheetPr>
    <tabColor rgb="FFFFC000"/>
  </sheetPr>
  <dimension ref="A1:O20"/>
  <sheetViews>
    <sheetView workbookViewId="0">
      <selection activeCell="C14" sqref="C14"/>
    </sheetView>
  </sheetViews>
  <sheetFormatPr baseColWidth="10" defaultRowHeight="15" x14ac:dyDescent="0.25"/>
  <cols>
    <col min="1" max="1" width="11.42578125" style="67"/>
    <col min="2" max="3" width="11.42578125" style="68"/>
    <col min="4" max="4" width="17.85546875" style="68" customWidth="1"/>
    <col min="5" max="5" width="14.85546875" style="68" customWidth="1"/>
    <col min="6" max="6" width="19.28515625" style="47" customWidth="1"/>
    <col min="7" max="11" width="11.42578125" style="47"/>
    <col min="12" max="12" width="38.5703125" style="47" bestFit="1" customWidth="1"/>
    <col min="13" max="15" width="15.7109375" style="47" customWidth="1"/>
    <col min="16" max="16384" width="11.42578125" style="47"/>
  </cols>
  <sheetData>
    <row r="1" spans="1:15" ht="30" x14ac:dyDescent="0.25">
      <c r="A1" s="40" t="s">
        <v>0</v>
      </c>
      <c r="B1" s="41" t="s">
        <v>1</v>
      </c>
      <c r="C1" s="41" t="s">
        <v>10</v>
      </c>
      <c r="D1" s="41" t="s">
        <v>2</v>
      </c>
      <c r="E1" s="41" t="s">
        <v>3</v>
      </c>
      <c r="F1" s="42" t="s">
        <v>4</v>
      </c>
      <c r="G1" s="43" t="s">
        <v>14</v>
      </c>
      <c r="H1" s="44" t="s">
        <v>43</v>
      </c>
      <c r="I1" s="45" t="s">
        <v>23</v>
      </c>
      <c r="J1" s="46" t="s">
        <v>24</v>
      </c>
    </row>
    <row r="2" spans="1:15" x14ac:dyDescent="0.25">
      <c r="A2" s="61">
        <v>43619</v>
      </c>
      <c r="B2" s="62" t="s">
        <v>7</v>
      </c>
      <c r="C2" s="62" t="s">
        <v>11</v>
      </c>
      <c r="D2" s="62">
        <v>277</v>
      </c>
      <c r="E2" s="62">
        <v>5</v>
      </c>
      <c r="F2" s="25">
        <f>IF(Tableau2[[#This Row],[Date]]&lt;&gt;"",Tableau2[[#This Row],[Pièces produites]]-Tableau2[[#This Row],[Rebuts]],"")</f>
        <v>272</v>
      </c>
      <c r="G2" s="26">
        <f>IFERROR(Tableau2[[#This Row],[Rebuts]]/Tableau2[[#This Row],[Pièces produites]],"")</f>
        <v>1.8050541516245487E-2</v>
      </c>
      <c r="H2" s="35">
        <f>IF(Tableau2[[#This Row],[Date]]&lt;&gt;"",$M$4,"")</f>
        <v>180</v>
      </c>
      <c r="I2" s="27" t="str">
        <f>IF(Tableau2[[#This Row],[Date]]&lt;&gt;"",CONCATENATE("s",WEEKNUM(Tableau2[[#This Row],[Date]],21)," - ",YEAR(Tableau2[[#This Row],[Date]])),"")</f>
        <v>s23 - 2019</v>
      </c>
      <c r="J2" s="48" t="str">
        <f>IF(Tableau2[[#This Row],[Date]]&lt;&gt;"",TEXT(Tableau2[[#This Row],[Date]],"mmm"),"")</f>
        <v>juin</v>
      </c>
    </row>
    <row r="3" spans="1:15" x14ac:dyDescent="0.25">
      <c r="A3" s="63">
        <v>43619</v>
      </c>
      <c r="B3" s="64" t="s">
        <v>7</v>
      </c>
      <c r="C3" s="64" t="s">
        <v>12</v>
      </c>
      <c r="D3" s="64">
        <v>184</v>
      </c>
      <c r="E3" s="64">
        <v>1</v>
      </c>
      <c r="F3" s="28">
        <f>IF(Tableau2[[#This Row],[Date]]&lt;&gt;"",Tableau2[[#This Row],[Pièces produites]]-Tableau2[[#This Row],[Rebuts]],"")</f>
        <v>183</v>
      </c>
      <c r="G3" s="29">
        <f>IFERROR(Tableau2[[#This Row],[Rebuts]]/Tableau2[[#This Row],[Pièces produites]],"")</f>
        <v>5.434782608695652E-3</v>
      </c>
      <c r="H3" s="35">
        <f>IF(Tableau2[[#This Row],[Date]]&lt;&gt;"",$M$4,"")</f>
        <v>180</v>
      </c>
      <c r="I3" s="29" t="str">
        <f>IF(Tableau2[[#This Row],[Date]]&lt;&gt;"",CONCATENATE("s",WEEKNUM(Tableau2[[#This Row],[Date]],21)," - ",YEAR(Tableau2[[#This Row],[Date]])),"")</f>
        <v>s23 - 2019</v>
      </c>
      <c r="J3" s="49" t="str">
        <f>IF(Tableau2[[#This Row],[Date]]&lt;&gt;"",TEXT(Tableau2[[#This Row],[Date]],"mmm"),"")</f>
        <v>juin</v>
      </c>
      <c r="L3" s="50" t="s">
        <v>6</v>
      </c>
    </row>
    <row r="4" spans="1:15" x14ac:dyDescent="0.25">
      <c r="A4" s="61">
        <v>43619</v>
      </c>
      <c r="B4" s="62" t="s">
        <v>8</v>
      </c>
      <c r="C4" s="62" t="s">
        <v>11</v>
      </c>
      <c r="D4" s="62">
        <v>215</v>
      </c>
      <c r="E4" s="62">
        <v>8</v>
      </c>
      <c r="F4" s="25">
        <f>IF(Tableau2[[#This Row],[Date]]&lt;&gt;"",Tableau2[[#This Row],[Pièces produites]]-Tableau2[[#This Row],[Rebuts]],"")</f>
        <v>207</v>
      </c>
      <c r="G4" s="26">
        <f>IFERROR(Tableau2[[#This Row],[Rebuts]]/Tableau2[[#This Row],[Pièces produites]],"")</f>
        <v>3.7209302325581395E-2</v>
      </c>
      <c r="H4" s="35">
        <f>IF(Tableau2[[#This Row],[Date]]&lt;&gt;"",$M$4,"")</f>
        <v>180</v>
      </c>
      <c r="I4" s="26" t="str">
        <f>IF(Tableau2[[#This Row],[Date]]&lt;&gt;"",CONCATENATE("s",WEEKNUM(Tableau2[[#This Row],[Date]],21)," - ",YEAR(Tableau2[[#This Row],[Date]])),"")</f>
        <v>s23 - 2019</v>
      </c>
      <c r="J4" s="51" t="str">
        <f>IF(Tableau2[[#This Row],[Date]]&lt;&gt;"",TEXT(Tableau2[[#This Row],[Date]],"mmm"),"")</f>
        <v>juin</v>
      </c>
      <c r="L4" s="71" t="s">
        <v>22</v>
      </c>
      <c r="M4" s="72">
        <v>180</v>
      </c>
    </row>
    <row r="5" spans="1:15" x14ac:dyDescent="0.25">
      <c r="A5" s="63">
        <v>43619</v>
      </c>
      <c r="B5" s="64" t="s">
        <v>8</v>
      </c>
      <c r="C5" s="64" t="s">
        <v>12</v>
      </c>
      <c r="D5" s="64">
        <v>180</v>
      </c>
      <c r="E5" s="64">
        <v>7</v>
      </c>
      <c r="F5" s="28">
        <f>IF(Tableau2[[#This Row],[Date]]&lt;&gt;"",Tableau2[[#This Row],[Pièces produites]]-Tableau2[[#This Row],[Rebuts]],"")</f>
        <v>173</v>
      </c>
      <c r="G5" s="29">
        <f>IFERROR(Tableau2[[#This Row],[Rebuts]]/Tableau2[[#This Row],[Pièces produites]],"")</f>
        <v>3.888888888888889E-2</v>
      </c>
      <c r="H5" s="35">
        <f>IF(Tableau2[[#This Row],[Date]]&lt;&gt;"",$M$4,"")</f>
        <v>180</v>
      </c>
      <c r="I5" s="29" t="str">
        <f>IF(Tableau2[[#This Row],[Date]]&lt;&gt;"",CONCATENATE("s",WEEKNUM(Tableau2[[#This Row],[Date]],21)," - ",YEAR(Tableau2[[#This Row],[Date]])),"")</f>
        <v>s23 - 2019</v>
      </c>
      <c r="J5" s="49" t="str">
        <f>IF(Tableau2[[#This Row],[Date]]&lt;&gt;"",TEXT(Tableau2[[#This Row],[Date]],"mmm"),"")</f>
        <v>juin</v>
      </c>
      <c r="L5" s="71"/>
      <c r="M5" s="72"/>
    </row>
    <row r="6" spans="1:15" x14ac:dyDescent="0.25">
      <c r="A6" s="61">
        <v>43619</v>
      </c>
      <c r="B6" s="62" t="s">
        <v>9</v>
      </c>
      <c r="C6" s="62" t="s">
        <v>11</v>
      </c>
      <c r="D6" s="62">
        <v>214</v>
      </c>
      <c r="E6" s="62">
        <v>9</v>
      </c>
      <c r="F6" s="25">
        <f>IF(Tableau2[[#This Row],[Date]]&lt;&gt;"",Tableau2[[#This Row],[Pièces produites]]-Tableau2[[#This Row],[Rebuts]],"")</f>
        <v>205</v>
      </c>
      <c r="G6" s="26">
        <f>IFERROR(Tableau2[[#This Row],[Rebuts]]/Tableau2[[#This Row],[Pièces produites]],"")</f>
        <v>4.2056074766355138E-2</v>
      </c>
      <c r="H6" s="35">
        <f>IF(Tableau2[[#This Row],[Date]]&lt;&gt;"",$M$4,"")</f>
        <v>180</v>
      </c>
      <c r="I6" s="26" t="str">
        <f>IF(Tableau2[[#This Row],[Date]]&lt;&gt;"",CONCATENATE("s",WEEKNUM(Tableau2[[#This Row],[Date]],21)," - ",YEAR(Tableau2[[#This Row],[Date]])),"")</f>
        <v>s23 - 2019</v>
      </c>
      <c r="J6" s="51" t="str">
        <f>IF(Tableau2[[#This Row],[Date]]&lt;&gt;"",TEXT(Tableau2[[#This Row],[Date]],"mmm"),"")</f>
        <v>juin</v>
      </c>
      <c r="L6" s="52" t="s">
        <v>13</v>
      </c>
      <c r="M6" s="53">
        <v>0.04</v>
      </c>
    </row>
    <row r="7" spans="1:15" x14ac:dyDescent="0.25">
      <c r="A7" s="63">
        <v>43619</v>
      </c>
      <c r="B7" s="64" t="s">
        <v>9</v>
      </c>
      <c r="C7" s="64" t="s">
        <v>12</v>
      </c>
      <c r="D7" s="64">
        <v>172</v>
      </c>
      <c r="E7" s="64">
        <v>5</v>
      </c>
      <c r="F7" s="28">
        <f>IF(Tableau2[[#This Row],[Date]]&lt;&gt;"",Tableau2[[#This Row],[Pièces produites]]-Tableau2[[#This Row],[Rebuts]],"")</f>
        <v>167</v>
      </c>
      <c r="G7" s="29">
        <f>IFERROR(Tableau2[[#This Row],[Rebuts]]/Tableau2[[#This Row],[Pièces produites]],"")</f>
        <v>2.9069767441860465E-2</v>
      </c>
      <c r="H7" s="35">
        <f>IF(Tableau2[[#This Row],[Date]]&lt;&gt;"",$M$4,"")</f>
        <v>180</v>
      </c>
      <c r="I7" s="29" t="str">
        <f>IF(Tableau2[[#This Row],[Date]]&lt;&gt;"",CONCATENATE("s",WEEKNUM(Tableau2[[#This Row],[Date]],21)," - ",YEAR(Tableau2[[#This Row],[Date]])),"")</f>
        <v>s23 - 2019</v>
      </c>
      <c r="J7" s="49" t="str">
        <f>IF(Tableau2[[#This Row],[Date]]&lt;&gt;"",TEXT(Tableau2[[#This Row],[Date]],"mmm"),"")</f>
        <v>juin</v>
      </c>
    </row>
    <row r="8" spans="1:15" x14ac:dyDescent="0.25">
      <c r="A8" s="61">
        <v>43620</v>
      </c>
      <c r="B8" s="62" t="s">
        <v>7</v>
      </c>
      <c r="C8" s="62" t="s">
        <v>11</v>
      </c>
      <c r="D8" s="62">
        <v>233</v>
      </c>
      <c r="E8" s="62">
        <v>2</v>
      </c>
      <c r="F8" s="25">
        <f>IF(Tableau2[[#This Row],[Date]]&lt;&gt;"",Tableau2[[#This Row],[Pièces produites]]-Tableau2[[#This Row],[Rebuts]],"")</f>
        <v>231</v>
      </c>
      <c r="G8" s="26">
        <f>IFERROR(Tableau2[[#This Row],[Rebuts]]/Tableau2[[#This Row],[Pièces produites]],"")</f>
        <v>8.5836909871244635E-3</v>
      </c>
      <c r="H8" s="35">
        <f>IF(Tableau2[[#This Row],[Date]]&lt;&gt;"",$M$4,"")</f>
        <v>180</v>
      </c>
      <c r="I8" s="26" t="str">
        <f>IF(Tableau2[[#This Row],[Date]]&lt;&gt;"",CONCATENATE("s",WEEKNUM(Tableau2[[#This Row],[Date]],21)," - ",YEAR(Tableau2[[#This Row],[Date]])),"")</f>
        <v>s23 - 2019</v>
      </c>
      <c r="J8" s="51" t="str">
        <f>IF(Tableau2[[#This Row],[Date]]&lt;&gt;"",TEXT(Tableau2[[#This Row],[Date]],"mmm"),"")</f>
        <v>juin</v>
      </c>
      <c r="L8" s="52" t="s">
        <v>18</v>
      </c>
      <c r="M8" s="54" t="s">
        <v>16</v>
      </c>
      <c r="N8" s="55" t="s">
        <v>15</v>
      </c>
      <c r="O8" s="56" t="s">
        <v>17</v>
      </c>
    </row>
    <row r="9" spans="1:15" x14ac:dyDescent="0.25">
      <c r="A9" s="63">
        <v>43620</v>
      </c>
      <c r="B9" s="64" t="s">
        <v>7</v>
      </c>
      <c r="C9" s="64" t="s">
        <v>12</v>
      </c>
      <c r="D9" s="64">
        <v>241</v>
      </c>
      <c r="E9" s="64">
        <v>4</v>
      </c>
      <c r="F9" s="28">
        <f>IF(Tableau2[[#This Row],[Date]]&lt;&gt;"",Tableau2[[#This Row],[Pièces produites]]-Tableau2[[#This Row],[Rebuts]],"")</f>
        <v>237</v>
      </c>
      <c r="G9" s="29">
        <f>IFERROR(Tableau2[[#This Row],[Rebuts]]/Tableau2[[#This Row],[Pièces produites]],"")</f>
        <v>1.6597510373443983E-2</v>
      </c>
      <c r="H9" s="35">
        <f>IF(Tableau2[[#This Row],[Date]]&lt;&gt;"",$M$4,"")</f>
        <v>180</v>
      </c>
      <c r="I9" s="29" t="str">
        <f>IF(Tableau2[[#This Row],[Date]]&lt;&gt;"",CONCATENATE("s",WEEKNUM(Tableau2[[#This Row],[Date]],21)," - ",YEAR(Tableau2[[#This Row],[Date]])),"")</f>
        <v>s23 - 2019</v>
      </c>
      <c r="J9" s="49" t="str">
        <f>IF(Tableau2[[#This Row],[Date]]&lt;&gt;"",TEXT(Tableau2[[#This Row],[Date]],"mmm"),"")</f>
        <v>juin</v>
      </c>
      <c r="L9" s="52" t="s">
        <v>5</v>
      </c>
      <c r="M9" s="54" t="s">
        <v>19</v>
      </c>
      <c r="N9" s="55" t="s">
        <v>20</v>
      </c>
      <c r="O9" s="56" t="s">
        <v>21</v>
      </c>
    </row>
    <row r="10" spans="1:15" x14ac:dyDescent="0.25">
      <c r="A10" s="61">
        <v>43620</v>
      </c>
      <c r="B10" s="62" t="s">
        <v>8</v>
      </c>
      <c r="C10" s="62" t="s">
        <v>11</v>
      </c>
      <c r="D10" s="62">
        <v>206</v>
      </c>
      <c r="E10" s="62">
        <v>10</v>
      </c>
      <c r="F10" s="25">
        <f>IF(Tableau2[[#This Row],[Date]]&lt;&gt;"",Tableau2[[#This Row],[Pièces produites]]-Tableau2[[#This Row],[Rebuts]],"")</f>
        <v>196</v>
      </c>
      <c r="G10" s="26">
        <f>IFERROR(Tableau2[[#This Row],[Rebuts]]/Tableau2[[#This Row],[Pièces produites]],"")</f>
        <v>4.8543689320388349E-2</v>
      </c>
      <c r="H10" s="35">
        <f>IF(Tableau2[[#This Row],[Date]]&lt;&gt;"",$M$4,"")</f>
        <v>180</v>
      </c>
      <c r="I10" s="26" t="str">
        <f>IF(Tableau2[[#This Row],[Date]]&lt;&gt;"",CONCATENATE("s",WEEKNUM(Tableau2[[#This Row],[Date]],21)," - ",YEAR(Tableau2[[#This Row],[Date]])),"")</f>
        <v>s23 - 2019</v>
      </c>
      <c r="J10" s="51" t="str">
        <f>IF(Tableau2[[#This Row],[Date]]&lt;&gt;"",TEXT(Tableau2[[#This Row],[Date]],"mmm"),"")</f>
        <v>juin</v>
      </c>
    </row>
    <row r="11" spans="1:15" x14ac:dyDescent="0.25">
      <c r="A11" s="63">
        <v>43620</v>
      </c>
      <c r="B11" s="64" t="s">
        <v>8</v>
      </c>
      <c r="C11" s="64" t="s">
        <v>12</v>
      </c>
      <c r="D11" s="64">
        <v>204</v>
      </c>
      <c r="E11" s="64">
        <v>4</v>
      </c>
      <c r="F11" s="28">
        <f>IF(Tableau2[[#This Row],[Date]]&lt;&gt;"",Tableau2[[#This Row],[Pièces produites]]-Tableau2[[#This Row],[Rebuts]],"")</f>
        <v>200</v>
      </c>
      <c r="G11" s="29">
        <f>IFERROR(Tableau2[[#This Row],[Rebuts]]/Tableau2[[#This Row],[Pièces produites]],"")</f>
        <v>1.9607843137254902E-2</v>
      </c>
      <c r="H11" s="35">
        <f>IF(Tableau2[[#This Row],[Date]]&lt;&gt;"",$M$4,"")</f>
        <v>180</v>
      </c>
      <c r="I11" s="29" t="str">
        <f>IF(Tableau2[[#This Row],[Date]]&lt;&gt;"",CONCATENATE("s",WEEKNUM(Tableau2[[#This Row],[Date]],21)," - ",YEAR(Tableau2[[#This Row],[Date]])),"")</f>
        <v>s23 - 2019</v>
      </c>
      <c r="J11" s="49" t="str">
        <f>IF(Tableau2[[#This Row],[Date]]&lt;&gt;"",TEXT(Tableau2[[#This Row],[Date]],"mmm"),"")</f>
        <v>juin</v>
      </c>
    </row>
    <row r="12" spans="1:15" x14ac:dyDescent="0.25">
      <c r="A12" s="61">
        <v>43620</v>
      </c>
      <c r="B12" s="62" t="s">
        <v>9</v>
      </c>
      <c r="C12" s="62" t="s">
        <v>11</v>
      </c>
      <c r="D12" s="62">
        <v>237</v>
      </c>
      <c r="E12" s="62">
        <v>6</v>
      </c>
      <c r="F12" s="25">
        <f>IF(Tableau2[[#This Row],[Date]]&lt;&gt;"",Tableau2[[#This Row],[Pièces produites]]-Tableau2[[#This Row],[Rebuts]],"")</f>
        <v>231</v>
      </c>
      <c r="G12" s="26">
        <f>IFERROR(Tableau2[[#This Row],[Rebuts]]/Tableau2[[#This Row],[Pièces produites]],"")</f>
        <v>2.5316455696202531E-2</v>
      </c>
      <c r="H12" s="35">
        <f>IF(Tableau2[[#This Row],[Date]]&lt;&gt;"",$M$4,"")</f>
        <v>180</v>
      </c>
      <c r="I12" s="26" t="str">
        <f>IF(Tableau2[[#This Row],[Date]]&lt;&gt;"",CONCATENATE("s",WEEKNUM(Tableau2[[#This Row],[Date]],21)," - ",YEAR(Tableau2[[#This Row],[Date]])),"")</f>
        <v>s23 - 2019</v>
      </c>
      <c r="J12" s="51" t="str">
        <f>IF(Tableau2[[#This Row],[Date]]&lt;&gt;"",TEXT(Tableau2[[#This Row],[Date]],"mmm"),"")</f>
        <v>juin</v>
      </c>
    </row>
    <row r="13" spans="1:15" x14ac:dyDescent="0.25">
      <c r="A13" s="65">
        <v>43620</v>
      </c>
      <c r="B13" s="66" t="s">
        <v>9</v>
      </c>
      <c r="C13" s="66" t="s">
        <v>12</v>
      </c>
      <c r="D13" s="66">
        <v>216</v>
      </c>
      <c r="E13" s="66">
        <v>5</v>
      </c>
      <c r="F13" s="57">
        <f>IF(Tableau2[[#This Row],[Date]]&lt;&gt;"",Tableau2[[#This Row],[Pièces produites]]-Tableau2[[#This Row],[Rebuts]],"")</f>
        <v>211</v>
      </c>
      <c r="G13" s="58">
        <f>IFERROR(Tableau2[[#This Row],[Rebuts]]/Tableau2[[#This Row],[Pièces produites]],"")</f>
        <v>2.3148148148148147E-2</v>
      </c>
      <c r="H13" s="59">
        <f>IF(Tableau2[[#This Row],[Date]]&lt;&gt;"",$M$4,"")</f>
        <v>180</v>
      </c>
      <c r="I13" s="58" t="str">
        <f>IF(Tableau2[[#This Row],[Date]]&lt;&gt;"",CONCATENATE("s",WEEKNUM(Tableau2[[#This Row],[Date]],21)," - ",YEAR(Tableau2[[#This Row],[Date]])),"")</f>
        <v>s23 - 2019</v>
      </c>
      <c r="J13" s="60" t="str">
        <f>IF(Tableau2[[#This Row],[Date]]&lt;&gt;"",TEXT(Tableau2[[#This Row],[Date]],"mmm"),"")</f>
        <v>juin</v>
      </c>
    </row>
    <row r="14" spans="1:15" x14ac:dyDescent="0.25">
      <c r="A14" s="63"/>
      <c r="B14" s="64"/>
      <c r="C14" s="64"/>
      <c r="D14" s="64"/>
      <c r="E14" s="64"/>
      <c r="F14" s="73" t="str">
        <f>IF(Tableau2[[#This Row],[Date]]&lt;&gt;"",Tableau2[[#This Row],[Pièces produites]]-Tableau2[[#This Row],[Rebuts]],"")</f>
        <v/>
      </c>
      <c r="G14" s="29" t="str">
        <f>IFERROR(Tableau2[[#This Row],[Rebuts]]/Tableau2[[#This Row],[Pièces produites]],"")</f>
        <v/>
      </c>
      <c r="H14" s="35" t="str">
        <f>IF(Tableau2[[#This Row],[Date]]&lt;&gt;"",$M$4,"")</f>
        <v/>
      </c>
      <c r="I14" s="29" t="str">
        <f>IF(Tableau2[[#This Row],[Date]]&lt;&gt;"",CONCATENATE("s",WEEKNUM(Tableau2[[#This Row],[Date]],21)," - ",YEAR(Tableau2[[#This Row],[Date]])),"")</f>
        <v/>
      </c>
      <c r="J14" s="49" t="str">
        <f>IF(Tableau2[[#This Row],[Date]]&lt;&gt;"",TEXT(Tableau2[[#This Row],[Date]],"mmm"),"")</f>
        <v/>
      </c>
    </row>
    <row r="15" spans="1:15" x14ac:dyDescent="0.25">
      <c r="A15" s="63"/>
      <c r="B15" s="64"/>
      <c r="C15" s="64"/>
      <c r="D15" s="64"/>
      <c r="E15" s="64"/>
      <c r="F15" s="73" t="str">
        <f>IF(Tableau2[[#This Row],[Date]]&lt;&gt;"",Tableau2[[#This Row],[Pièces produites]]-Tableau2[[#This Row],[Rebuts]],"")</f>
        <v/>
      </c>
      <c r="G15" s="29" t="str">
        <f>IFERROR(Tableau2[[#This Row],[Rebuts]]/Tableau2[[#This Row],[Pièces produites]],"")</f>
        <v/>
      </c>
      <c r="H15" s="35" t="str">
        <f>IF(Tableau2[[#This Row],[Date]]&lt;&gt;"",$M$4,"")</f>
        <v/>
      </c>
      <c r="I15" s="29" t="str">
        <f>IF(Tableau2[[#This Row],[Date]]&lt;&gt;"",CONCATENATE("s",WEEKNUM(Tableau2[[#This Row],[Date]],21)," - ",YEAR(Tableau2[[#This Row],[Date]])),"")</f>
        <v/>
      </c>
      <c r="J15" s="49" t="str">
        <f>IF(Tableau2[[#This Row],[Date]]&lt;&gt;"",TEXT(Tableau2[[#This Row],[Date]],"mmm"),"")</f>
        <v/>
      </c>
    </row>
    <row r="16" spans="1:15" x14ac:dyDescent="0.25">
      <c r="A16" s="63"/>
      <c r="B16" s="64"/>
      <c r="C16" s="64"/>
      <c r="D16" s="64"/>
      <c r="E16" s="64"/>
      <c r="F16" s="73" t="str">
        <f>IF(Tableau2[[#This Row],[Date]]&lt;&gt;"",Tableau2[[#This Row],[Pièces produites]]-Tableau2[[#This Row],[Rebuts]],"")</f>
        <v/>
      </c>
      <c r="G16" s="29" t="str">
        <f>IFERROR(Tableau2[[#This Row],[Rebuts]]/Tableau2[[#This Row],[Pièces produites]],"")</f>
        <v/>
      </c>
      <c r="H16" s="35" t="str">
        <f>IF(Tableau2[[#This Row],[Date]]&lt;&gt;"",$M$4,"")</f>
        <v/>
      </c>
      <c r="I16" s="29" t="str">
        <f>IF(Tableau2[[#This Row],[Date]]&lt;&gt;"",CONCATENATE("s",WEEKNUM(Tableau2[[#This Row],[Date]],21)," - ",YEAR(Tableau2[[#This Row],[Date]])),"")</f>
        <v/>
      </c>
      <c r="J16" s="49" t="str">
        <f>IF(Tableau2[[#This Row],[Date]]&lt;&gt;"",TEXT(Tableau2[[#This Row],[Date]],"mmm"),"")</f>
        <v/>
      </c>
    </row>
    <row r="17" spans="1:10" x14ac:dyDescent="0.25">
      <c r="A17" s="63"/>
      <c r="B17" s="64"/>
      <c r="C17" s="64"/>
      <c r="D17" s="64"/>
      <c r="E17" s="64"/>
      <c r="F17" s="73" t="str">
        <f>IF(Tableau2[[#This Row],[Date]]&lt;&gt;"",Tableau2[[#This Row],[Pièces produites]]-Tableau2[[#This Row],[Rebuts]],"")</f>
        <v/>
      </c>
      <c r="G17" s="29" t="str">
        <f>IFERROR(Tableau2[[#This Row],[Rebuts]]/Tableau2[[#This Row],[Pièces produites]],"")</f>
        <v/>
      </c>
      <c r="H17" s="35" t="str">
        <f>IF(Tableau2[[#This Row],[Date]]&lt;&gt;"",$M$4,"")</f>
        <v/>
      </c>
      <c r="I17" s="29" t="str">
        <f>IF(Tableau2[[#This Row],[Date]]&lt;&gt;"",CONCATENATE("s",WEEKNUM(Tableau2[[#This Row],[Date]],21)," - ",YEAR(Tableau2[[#This Row],[Date]])),"")</f>
        <v/>
      </c>
      <c r="J17" s="49" t="str">
        <f>IF(Tableau2[[#This Row],[Date]]&lt;&gt;"",TEXT(Tableau2[[#This Row],[Date]],"mmm"),"")</f>
        <v/>
      </c>
    </row>
    <row r="18" spans="1:10" x14ac:dyDescent="0.25">
      <c r="A18" s="63"/>
      <c r="B18" s="64"/>
      <c r="C18" s="64"/>
      <c r="D18" s="64"/>
      <c r="E18" s="64"/>
      <c r="F18" s="73" t="str">
        <f>IF(Tableau2[[#This Row],[Date]]&lt;&gt;"",Tableau2[[#This Row],[Pièces produites]]-Tableau2[[#This Row],[Rebuts]],"")</f>
        <v/>
      </c>
      <c r="G18" s="29" t="str">
        <f>IFERROR(Tableau2[[#This Row],[Rebuts]]/Tableau2[[#This Row],[Pièces produites]],"")</f>
        <v/>
      </c>
      <c r="H18" s="35" t="str">
        <f>IF(Tableau2[[#This Row],[Date]]&lt;&gt;"",$M$4,"")</f>
        <v/>
      </c>
      <c r="I18" s="29" t="str">
        <f>IF(Tableau2[[#This Row],[Date]]&lt;&gt;"",CONCATENATE("s",WEEKNUM(Tableau2[[#This Row],[Date]],21)," - ",YEAR(Tableau2[[#This Row],[Date]])),"")</f>
        <v/>
      </c>
      <c r="J18" s="49" t="str">
        <f>IF(Tableau2[[#This Row],[Date]]&lt;&gt;"",TEXT(Tableau2[[#This Row],[Date]],"mmm"),"")</f>
        <v/>
      </c>
    </row>
    <row r="19" spans="1:10" x14ac:dyDescent="0.25">
      <c r="A19" s="63"/>
      <c r="B19" s="64"/>
      <c r="C19" s="64"/>
      <c r="D19" s="64"/>
      <c r="E19" s="64"/>
      <c r="F19" s="73" t="str">
        <f>IF(Tableau2[[#This Row],[Date]]&lt;&gt;"",Tableau2[[#This Row],[Pièces produites]]-Tableau2[[#This Row],[Rebuts]],"")</f>
        <v/>
      </c>
      <c r="G19" s="29" t="str">
        <f>IFERROR(Tableau2[[#This Row],[Rebuts]]/Tableau2[[#This Row],[Pièces produites]],"")</f>
        <v/>
      </c>
      <c r="H19" s="35" t="str">
        <f>IF(Tableau2[[#This Row],[Date]]&lt;&gt;"",$M$4,"")</f>
        <v/>
      </c>
      <c r="I19" s="29" t="str">
        <f>IF(Tableau2[[#This Row],[Date]]&lt;&gt;"",CONCATENATE("s",WEEKNUM(Tableau2[[#This Row],[Date]],21)," - ",YEAR(Tableau2[[#This Row],[Date]])),"")</f>
        <v/>
      </c>
      <c r="J19" s="49" t="str">
        <f>IF(Tableau2[[#This Row],[Date]]&lt;&gt;"",TEXT(Tableau2[[#This Row],[Date]],"mmm"),"")</f>
        <v/>
      </c>
    </row>
    <row r="20" spans="1:10" x14ac:dyDescent="0.25">
      <c r="A20" s="65"/>
      <c r="B20" s="66"/>
      <c r="C20" s="66"/>
      <c r="D20" s="66"/>
      <c r="E20" s="66"/>
      <c r="F20" s="81" t="str">
        <f>IF(Tableau2[[#This Row],[Date]]&lt;&gt;"",Tableau2[[#This Row],[Pièces produites]]-Tableau2[[#This Row],[Rebuts]],"")</f>
        <v/>
      </c>
      <c r="G20" s="58" t="str">
        <f>IFERROR(Tableau2[[#This Row],[Rebuts]]/Tableau2[[#This Row],[Pièces produites]],"")</f>
        <v/>
      </c>
      <c r="H20" s="59" t="str">
        <f>IF(Tableau2[[#This Row],[Date]]&lt;&gt;"",$M$4,"")</f>
        <v/>
      </c>
      <c r="I20" s="58" t="str">
        <f>IF(Tableau2[[#This Row],[Date]]&lt;&gt;"",CONCATENATE("s",WEEKNUM(Tableau2[[#This Row],[Date]],21)," - ",YEAR(Tableau2[[#This Row],[Date]])),"")</f>
        <v/>
      </c>
      <c r="J20" s="60" t="str">
        <f>IF(Tableau2[[#This Row],[Date]]&lt;&gt;"",TEXT(Tableau2[[#This Row],[Date]],"mmm"),"")</f>
        <v/>
      </c>
    </row>
  </sheetData>
  <mergeCells count="2">
    <mergeCell ref="L4:L5"/>
    <mergeCell ref="M4:M5"/>
  </mergeCells>
  <conditionalFormatting sqref="F2:F20">
    <cfRule type="cellIs" dxfId="12" priority="1" stopIfTrue="1" operator="greaterThanOrEqual">
      <formula>$M$4</formula>
    </cfRule>
    <cfRule type="cellIs" dxfId="11" priority="2" stopIfTrue="1" operator="greaterThanOrEqual">
      <formula>$M$4*0.9</formula>
    </cfRule>
    <cfRule type="cellIs" dxfId="10" priority="3" operator="lessThan">
      <formula>$M$4*0.9</formula>
    </cfRule>
  </conditionalFormatting>
  <conditionalFormatting sqref="G2:G20">
    <cfRule type="expression" dxfId="9" priority="4">
      <formula>IF($G2&gt;$M$6*1.1,TRUE,FALSE)</formula>
    </cfRule>
    <cfRule type="expression" dxfId="8" priority="5">
      <formula>IF(AND($G2&lt;$M$6*1.1,$G2&gt;M$6),TRUE,FALSE)</formula>
    </cfRule>
    <cfRule type="expression" dxfId="7" priority="6">
      <formula>IF($G2&lt;$M$6,TRUE,FALSE)</formula>
    </cfRule>
  </conditionalFormatting>
  <dataValidations count="2">
    <dataValidation type="date" allowBlank="1" showInputMessage="1" showErrorMessage="1" sqref="A1:A1048576" xr:uid="{5A71F5CF-AB70-4152-8186-2C92EE13F1C5}">
      <formula1>43466</formula1>
      <formula2>43830</formula2>
    </dataValidation>
    <dataValidation type="whole" operator="greaterThanOrEqual" allowBlank="1" showInputMessage="1" showErrorMessage="1" sqref="D1:E1048576" xr:uid="{10E704C3-18EB-45B1-A868-EDD88840A11A}">
      <formula1>0</formula1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AD24A06-0FCB-417D-AEED-8421DBE0B4E1}">
          <x14:formula1>
            <xm:f>'Listes solutions'!$A$2:$A$4</xm:f>
          </x14:formula1>
          <xm:sqref>B1:B1048576</xm:sqref>
        </x14:dataValidation>
        <x14:dataValidation type="list" allowBlank="1" showInputMessage="1" showErrorMessage="1" xr:uid="{18235BCE-B3CE-4274-AD12-358FB9135C97}">
          <x14:formula1>
            <xm:f>'Listes solutions'!$C$2:$C$3</xm:f>
          </x14:formula1>
          <xm:sqref>C1:C1048576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822FB-0421-4868-A30A-54A4E4B855B9}">
  <dimension ref="A1:C4"/>
  <sheetViews>
    <sheetView workbookViewId="0">
      <selection activeCell="G16" sqref="G16"/>
    </sheetView>
  </sheetViews>
  <sheetFormatPr baseColWidth="10" defaultRowHeight="15" x14ac:dyDescent="0.25"/>
  <cols>
    <col min="3" max="3" width="13" customWidth="1"/>
  </cols>
  <sheetData>
    <row r="1" spans="1:3" x14ac:dyDescent="0.25">
      <c r="A1" s="39" t="s">
        <v>47</v>
      </c>
      <c r="C1" s="39" t="s">
        <v>46</v>
      </c>
    </row>
    <row r="2" spans="1:3" x14ac:dyDescent="0.25">
      <c r="A2" s="38" t="s">
        <v>7</v>
      </c>
      <c r="C2" s="38" t="s">
        <v>11</v>
      </c>
    </row>
    <row r="3" spans="1:3" x14ac:dyDescent="0.25">
      <c r="A3" s="38" t="s">
        <v>8</v>
      </c>
      <c r="C3" s="38" t="s">
        <v>12</v>
      </c>
    </row>
    <row r="4" spans="1:3" x14ac:dyDescent="0.25">
      <c r="A4" s="38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Saisie données</vt:lpstr>
      <vt:lpstr>Analyse</vt:lpstr>
      <vt:lpstr>Solution</vt:lpstr>
      <vt:lpstr>Listes solutions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Heinarc</dc:creator>
  <cp:lastModifiedBy>Heinarc</cp:lastModifiedBy>
  <dcterms:created xsi:type="dcterms:W3CDTF">2019-06-30T16:11:02Z</dcterms:created>
  <dcterms:modified xsi:type="dcterms:W3CDTF">2019-09-29T21:21:25Z</dcterms:modified>
</cp:coreProperties>
</file>